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activeTab="1"/>
  </bookViews>
  <sheets>
    <sheet name="от 1 года до 3х лет" sheetId="6" r:id="rId1"/>
    <sheet name="от 3х до 7 лет " sheetId="4" r:id="rId2"/>
  </sheets>
  <definedNames>
    <definedName name="_xlnm._FilterDatabase" localSheetId="0" hidden="1">'от 1 года до 3х лет'!$A$1:$K$1775</definedName>
    <definedName name="_xlnm._FilterDatabase" localSheetId="1" hidden="1">'от 3х до 7 лет '!$A$1:$K$1066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9" i="6" l="1"/>
  <c r="I809" i="6"/>
  <c r="F919" i="6" l="1"/>
  <c r="C723" i="4"/>
  <c r="G723" i="4"/>
  <c r="H723" i="4"/>
  <c r="I723" i="4"/>
  <c r="J723" i="4"/>
  <c r="F723" i="4"/>
  <c r="F726" i="6"/>
  <c r="C624" i="6"/>
  <c r="F624" i="6"/>
  <c r="C625" i="4"/>
  <c r="C443" i="6"/>
  <c r="G382" i="6" l="1"/>
  <c r="H382" i="6"/>
  <c r="I382" i="6"/>
  <c r="J382" i="6"/>
  <c r="F382" i="6"/>
  <c r="G809" i="6" l="1"/>
  <c r="H809" i="6"/>
  <c r="J809" i="6"/>
  <c r="F809" i="6"/>
  <c r="C726" i="6"/>
  <c r="G726" i="6"/>
  <c r="H726" i="6"/>
  <c r="I726" i="6"/>
  <c r="J726" i="6"/>
  <c r="C261" i="6"/>
  <c r="F261" i="6"/>
  <c r="C166" i="6"/>
  <c r="F166" i="6"/>
  <c r="C338" i="4"/>
  <c r="F338" i="4"/>
  <c r="C261" i="4" l="1"/>
  <c r="I261" i="4"/>
  <c r="F261" i="4"/>
  <c r="C166" i="4"/>
  <c r="F166" i="4"/>
  <c r="C860" i="4" l="1"/>
  <c r="G860" i="4"/>
  <c r="I860" i="4"/>
  <c r="J860" i="4"/>
  <c r="F860" i="4"/>
  <c r="C931" i="4"/>
  <c r="G931" i="4"/>
  <c r="H931" i="4"/>
  <c r="I931" i="4"/>
  <c r="J931" i="4"/>
  <c r="F931" i="4"/>
  <c r="C917" i="4"/>
  <c r="C919" i="6"/>
  <c r="G865" i="4"/>
  <c r="H865" i="4"/>
  <c r="I865" i="4"/>
  <c r="J865" i="4"/>
  <c r="F865" i="4"/>
  <c r="C865" i="4"/>
  <c r="H860" i="4"/>
  <c r="C838" i="4"/>
  <c r="F838" i="4"/>
  <c r="C809" i="4"/>
  <c r="G809" i="4"/>
  <c r="H809" i="4"/>
  <c r="I809" i="4"/>
  <c r="J809" i="4"/>
  <c r="F809" i="4"/>
  <c r="G767" i="4"/>
  <c r="H767" i="4"/>
  <c r="I767" i="4"/>
  <c r="J767" i="4"/>
  <c r="F767" i="4"/>
  <c r="C767" i="4"/>
  <c r="C763" i="4"/>
  <c r="G763" i="4"/>
  <c r="H763" i="4"/>
  <c r="I763" i="4"/>
  <c r="J763" i="4"/>
  <c r="F763" i="4"/>
  <c r="C740" i="4"/>
  <c r="G740" i="4"/>
  <c r="H740" i="4"/>
  <c r="I740" i="4"/>
  <c r="J740" i="4"/>
  <c r="F740" i="4"/>
  <c r="G933" i="6"/>
  <c r="H933" i="6"/>
  <c r="I933" i="6"/>
  <c r="J933" i="6"/>
  <c r="F933" i="6"/>
  <c r="C933" i="6"/>
  <c r="G666" i="4"/>
  <c r="H666" i="4"/>
  <c r="I666" i="4"/>
  <c r="J666" i="4"/>
  <c r="F666" i="4"/>
  <c r="C641" i="4"/>
  <c r="G641" i="4"/>
  <c r="H641" i="4"/>
  <c r="I641" i="4"/>
  <c r="J641" i="4"/>
  <c r="F641" i="4"/>
  <c r="G577" i="4"/>
  <c r="H577" i="4"/>
  <c r="I577" i="4"/>
  <c r="J577" i="4"/>
  <c r="F577" i="4"/>
  <c r="C577" i="4"/>
  <c r="C550" i="4"/>
  <c r="G550" i="4"/>
  <c r="H550" i="4"/>
  <c r="I550" i="4"/>
  <c r="J550" i="4"/>
  <c r="F550" i="4"/>
  <c r="C521" i="4"/>
  <c r="G521" i="4"/>
  <c r="H521" i="4"/>
  <c r="I521" i="4"/>
  <c r="J521" i="4"/>
  <c r="F521" i="4"/>
  <c r="G490" i="4"/>
  <c r="H490" i="4"/>
  <c r="I490" i="4"/>
  <c r="J490" i="4"/>
  <c r="F490" i="4"/>
  <c r="G486" i="4"/>
  <c r="H486" i="4"/>
  <c r="I486" i="4"/>
  <c r="J486" i="4"/>
  <c r="F486" i="4"/>
  <c r="C486" i="4"/>
  <c r="C462" i="4"/>
  <c r="G462" i="4"/>
  <c r="H462" i="4"/>
  <c r="I462" i="4"/>
  <c r="J462" i="4"/>
  <c r="F462" i="4"/>
  <c r="C443" i="4"/>
  <c r="G443" i="4"/>
  <c r="H443" i="4"/>
  <c r="I443" i="4"/>
  <c r="J443" i="4"/>
  <c r="F443" i="4"/>
  <c r="G382" i="4"/>
  <c r="H382" i="4"/>
  <c r="I382" i="4"/>
  <c r="J382" i="4"/>
  <c r="F382" i="4"/>
  <c r="C377" i="4"/>
  <c r="G377" i="4"/>
  <c r="H377" i="4"/>
  <c r="I377" i="4"/>
  <c r="J377" i="4"/>
  <c r="F377" i="4"/>
  <c r="C354" i="4"/>
  <c r="G354" i="4"/>
  <c r="H354" i="4"/>
  <c r="I354" i="4"/>
  <c r="J354" i="4"/>
  <c r="F354" i="4"/>
  <c r="G338" i="4"/>
  <c r="H338" i="4"/>
  <c r="I338" i="4"/>
  <c r="J338" i="4"/>
  <c r="C838" i="6"/>
  <c r="G302" i="4"/>
  <c r="H302" i="4"/>
  <c r="I302" i="4"/>
  <c r="J302" i="4"/>
  <c r="F302" i="4"/>
  <c r="C298" i="4"/>
  <c r="G298" i="4"/>
  <c r="H298" i="4"/>
  <c r="I298" i="4"/>
  <c r="J298" i="4"/>
  <c r="F298" i="4"/>
  <c r="C277" i="4"/>
  <c r="G277" i="4"/>
  <c r="H277" i="4"/>
  <c r="I277" i="4"/>
  <c r="J277" i="4"/>
  <c r="F277" i="4"/>
  <c r="G261" i="4"/>
  <c r="H261" i="4"/>
  <c r="J261" i="4"/>
  <c r="G216" i="4"/>
  <c r="H216" i="4"/>
  <c r="I216" i="4"/>
  <c r="J216" i="4"/>
  <c r="F216" i="4"/>
  <c r="G211" i="4"/>
  <c r="H211" i="4"/>
  <c r="I211" i="4"/>
  <c r="J211" i="4"/>
  <c r="F211" i="4"/>
  <c r="G166" i="4"/>
  <c r="H166" i="4"/>
  <c r="I166" i="4"/>
  <c r="J166" i="4"/>
  <c r="C119" i="4"/>
  <c r="F124" i="4"/>
  <c r="C187" i="4"/>
  <c r="G187" i="4"/>
  <c r="H187" i="4"/>
  <c r="I187" i="4"/>
  <c r="J187" i="4"/>
  <c r="F187" i="4"/>
  <c r="G124" i="4"/>
  <c r="H124" i="4"/>
  <c r="I124" i="4"/>
  <c r="J124" i="4"/>
  <c r="C97" i="4"/>
  <c r="G97" i="4"/>
  <c r="H97" i="4"/>
  <c r="I97" i="4"/>
  <c r="J97" i="4"/>
  <c r="F97" i="4"/>
  <c r="G30" i="4"/>
  <c r="H30" i="4"/>
  <c r="I30" i="4"/>
  <c r="J30" i="4"/>
  <c r="F30" i="4"/>
  <c r="F521" i="6"/>
  <c r="C521" i="6"/>
  <c r="F443" i="6"/>
  <c r="F355" i="6"/>
  <c r="C355" i="6"/>
  <c r="C339" i="6"/>
  <c r="F339" i="6"/>
  <c r="C64" i="6"/>
  <c r="C932" i="4" l="1"/>
  <c r="C463" i="4"/>
  <c r="J278" i="4"/>
  <c r="G278" i="4"/>
  <c r="F278" i="4"/>
  <c r="I278" i="4"/>
  <c r="H278" i="4"/>
  <c r="G865" i="6" l="1"/>
  <c r="H865" i="6"/>
  <c r="I865" i="6"/>
  <c r="J865" i="6"/>
  <c r="F865" i="6"/>
  <c r="C860" i="6"/>
  <c r="C934" i="6" s="1"/>
  <c r="G860" i="6"/>
  <c r="H860" i="6"/>
  <c r="I860" i="6"/>
  <c r="J860" i="6"/>
  <c r="F860" i="6"/>
  <c r="G770" i="6"/>
  <c r="H770" i="6"/>
  <c r="I770" i="6"/>
  <c r="J770" i="6"/>
  <c r="F770" i="6"/>
  <c r="C766" i="6"/>
  <c r="G766" i="6"/>
  <c r="H766" i="6"/>
  <c r="I766" i="6"/>
  <c r="J766" i="6"/>
  <c r="F766" i="6"/>
  <c r="C743" i="6"/>
  <c r="G743" i="6"/>
  <c r="H743" i="6"/>
  <c r="I743" i="6"/>
  <c r="J743" i="6"/>
  <c r="F743" i="6"/>
  <c r="G665" i="6"/>
  <c r="H665" i="6"/>
  <c r="I665" i="6"/>
  <c r="J665" i="6"/>
  <c r="F665" i="6"/>
  <c r="C640" i="6"/>
  <c r="G640" i="6"/>
  <c r="H640" i="6"/>
  <c r="I640" i="6"/>
  <c r="J640" i="6"/>
  <c r="F640" i="6"/>
  <c r="G577" i="6"/>
  <c r="H577" i="6"/>
  <c r="I577" i="6"/>
  <c r="J577" i="6"/>
  <c r="F577" i="6"/>
  <c r="G624" i="6"/>
  <c r="H624" i="6"/>
  <c r="I624" i="6"/>
  <c r="J624" i="6"/>
  <c r="C550" i="6"/>
  <c r="G550" i="6"/>
  <c r="H550" i="6"/>
  <c r="I550" i="6"/>
  <c r="J550" i="6"/>
  <c r="F550" i="6"/>
  <c r="G463" i="6"/>
  <c r="H463" i="6"/>
  <c r="I463" i="6"/>
  <c r="J463" i="6"/>
  <c r="F463" i="6"/>
  <c r="C463" i="6"/>
  <c r="C377" i="6"/>
  <c r="C298" i="6"/>
  <c r="G377" i="6"/>
  <c r="H377" i="6"/>
  <c r="I377" i="6"/>
  <c r="J377" i="6"/>
  <c r="F377" i="6"/>
  <c r="G298" i="6" l="1"/>
  <c r="H298" i="6"/>
  <c r="I298" i="6"/>
  <c r="J298" i="6"/>
  <c r="F298" i="6"/>
  <c r="G355" i="6"/>
  <c r="H355" i="6"/>
  <c r="I355" i="6"/>
  <c r="J355" i="6"/>
  <c r="C216" i="6"/>
  <c r="G187" i="6"/>
  <c r="H187" i="6"/>
  <c r="I187" i="6"/>
  <c r="J187" i="6"/>
  <c r="F187" i="6"/>
  <c r="C187" i="6"/>
  <c r="G123" i="6"/>
  <c r="H123" i="6"/>
  <c r="I123" i="6"/>
  <c r="J123" i="6"/>
  <c r="F123" i="6"/>
  <c r="C123" i="6"/>
  <c r="C464" i="6"/>
  <c r="G490" i="6"/>
  <c r="H490" i="6"/>
  <c r="I490" i="6"/>
  <c r="J490" i="6"/>
  <c r="F490" i="6"/>
  <c r="C490" i="6"/>
  <c r="G339" i="6"/>
  <c r="H339" i="6"/>
  <c r="I339" i="6"/>
  <c r="J339" i="6"/>
  <c r="G302" i="6" l="1"/>
  <c r="H302" i="6"/>
  <c r="I302" i="6"/>
  <c r="J302" i="6"/>
  <c r="F302" i="6"/>
  <c r="G277" i="6"/>
  <c r="H277" i="6"/>
  <c r="I277" i="6"/>
  <c r="J277" i="6"/>
  <c r="F277" i="6"/>
  <c r="C277" i="6"/>
  <c r="G216" i="6"/>
  <c r="H216" i="6"/>
  <c r="I216" i="6"/>
  <c r="J216" i="6"/>
  <c r="F216" i="6"/>
  <c r="C118" i="6" l="1"/>
  <c r="C96" i="6"/>
  <c r="G96" i="6"/>
  <c r="H96" i="6"/>
  <c r="I96" i="6"/>
  <c r="J96" i="6"/>
  <c r="F96" i="6"/>
  <c r="G30" i="6"/>
  <c r="H30" i="6"/>
  <c r="I30" i="6"/>
  <c r="J30" i="6"/>
  <c r="F30" i="6"/>
  <c r="G64" i="6"/>
  <c r="H64" i="6"/>
  <c r="I64" i="6"/>
  <c r="J64" i="6"/>
  <c r="F64" i="6"/>
  <c r="C839" i="6" l="1"/>
  <c r="C486" i="6"/>
  <c r="F356" i="6"/>
  <c r="C356" i="6"/>
  <c r="C211" i="6"/>
  <c r="C211" i="4"/>
  <c r="C278" i="4" s="1"/>
  <c r="C65" i="4" l="1"/>
  <c r="G917" i="4" l="1"/>
  <c r="H917" i="4"/>
  <c r="I917" i="4"/>
  <c r="J917" i="4"/>
  <c r="F917" i="4"/>
  <c r="G919" i="6"/>
  <c r="H919" i="6"/>
  <c r="I919" i="6"/>
  <c r="J919" i="6"/>
  <c r="G838" i="6" l="1"/>
  <c r="H838" i="6"/>
  <c r="I838" i="6"/>
  <c r="J838" i="6"/>
  <c r="F838" i="6"/>
  <c r="G838" i="4" l="1"/>
  <c r="H838" i="4"/>
  <c r="I838" i="4"/>
  <c r="J838" i="4"/>
  <c r="C572" i="4" l="1"/>
  <c r="G572" i="4"/>
  <c r="H572" i="4"/>
  <c r="I572" i="4"/>
  <c r="J572" i="4"/>
  <c r="F572" i="4"/>
  <c r="F486" i="6"/>
  <c r="G486" i="6"/>
  <c r="H486" i="6"/>
  <c r="I486" i="6"/>
  <c r="J486" i="6"/>
  <c r="G443" i="6" l="1"/>
  <c r="G464" i="6" s="1"/>
  <c r="H443" i="6"/>
  <c r="H464" i="6" s="1"/>
  <c r="I443" i="6"/>
  <c r="I464" i="6" s="1"/>
  <c r="J443" i="6"/>
  <c r="J464" i="6" s="1"/>
  <c r="F464" i="6"/>
  <c r="C278" i="6"/>
  <c r="G261" i="6"/>
  <c r="H261" i="6"/>
  <c r="I261" i="6"/>
  <c r="J261" i="6"/>
  <c r="G65" i="4" l="1"/>
  <c r="H65" i="4"/>
  <c r="I65" i="4"/>
  <c r="J65" i="4"/>
  <c r="F65" i="4"/>
  <c r="C661" i="6" l="1"/>
  <c r="C744" i="6" s="1"/>
  <c r="G661" i="6"/>
  <c r="H661" i="6"/>
  <c r="I661" i="6"/>
  <c r="J661" i="6"/>
  <c r="F661" i="6"/>
  <c r="C572" i="6"/>
  <c r="C641" i="6" s="1"/>
  <c r="G572" i="6"/>
  <c r="G641" i="6" s="1"/>
  <c r="H572" i="6"/>
  <c r="H641" i="6" s="1"/>
  <c r="I572" i="6"/>
  <c r="I641" i="6" s="1"/>
  <c r="J572" i="6"/>
  <c r="J641" i="6" s="1"/>
  <c r="F572" i="6"/>
  <c r="F641" i="6" s="1"/>
  <c r="G521" i="6"/>
  <c r="H521" i="6"/>
  <c r="I521" i="6"/>
  <c r="J521" i="6"/>
  <c r="F551" i="6"/>
  <c r="G211" i="6" l="1"/>
  <c r="G278" i="6" s="1"/>
  <c r="H211" i="6"/>
  <c r="H278" i="6" s="1"/>
  <c r="I211" i="6"/>
  <c r="I278" i="6" s="1"/>
  <c r="J211" i="6"/>
  <c r="J278" i="6" s="1"/>
  <c r="F211" i="6"/>
  <c r="F278" i="6" s="1"/>
  <c r="C188" i="6" l="1"/>
  <c r="G166" i="6"/>
  <c r="H166" i="6"/>
  <c r="I166" i="6"/>
  <c r="J166" i="6"/>
  <c r="C26" i="6"/>
  <c r="G26" i="6"/>
  <c r="H26" i="6"/>
  <c r="I26" i="6"/>
  <c r="J26" i="6"/>
  <c r="F26" i="6"/>
  <c r="J839" i="6" l="1"/>
  <c r="I839" i="6"/>
  <c r="H839" i="6"/>
  <c r="G839" i="6"/>
  <c r="F839" i="6"/>
  <c r="J744" i="6"/>
  <c r="I744" i="6"/>
  <c r="H744" i="6"/>
  <c r="G744" i="6"/>
  <c r="F744" i="6"/>
  <c r="C551" i="6"/>
  <c r="J118" i="6"/>
  <c r="J188" i="6" s="1"/>
  <c r="I118" i="6"/>
  <c r="I188" i="6" s="1"/>
  <c r="H118" i="6"/>
  <c r="H188" i="6" s="1"/>
  <c r="G118" i="6"/>
  <c r="G188" i="6" s="1"/>
  <c r="F118" i="6"/>
  <c r="F188" i="6" s="1"/>
  <c r="C97" i="6"/>
  <c r="C935" i="6" l="1"/>
  <c r="C936" i="6" s="1"/>
  <c r="G551" i="6"/>
  <c r="J97" i="6"/>
  <c r="G934" i="6"/>
  <c r="F97" i="6"/>
  <c r="J356" i="6"/>
  <c r="G97" i="6"/>
  <c r="H356" i="6"/>
  <c r="G356" i="6"/>
  <c r="I551" i="6"/>
  <c r="H551" i="6"/>
  <c r="I934" i="6"/>
  <c r="H934" i="6"/>
  <c r="I97" i="6"/>
  <c r="I356" i="6"/>
  <c r="J551" i="6"/>
  <c r="F934" i="6"/>
  <c r="J934" i="6"/>
  <c r="H97" i="6"/>
  <c r="F935" i="6" l="1"/>
  <c r="F936" i="6" s="1"/>
  <c r="J935" i="6"/>
  <c r="J936" i="6" s="1"/>
  <c r="H935" i="6"/>
  <c r="H936" i="6" s="1"/>
  <c r="I935" i="6"/>
  <c r="I936" i="6" s="1"/>
  <c r="G935" i="6"/>
  <c r="G936" i="6" s="1"/>
  <c r="C662" i="4" l="1"/>
  <c r="G662" i="4"/>
  <c r="H662" i="4"/>
  <c r="I662" i="4"/>
  <c r="J662" i="4"/>
  <c r="F662" i="4"/>
  <c r="G625" i="4"/>
  <c r="H625" i="4"/>
  <c r="I625" i="4"/>
  <c r="J625" i="4"/>
  <c r="F625" i="4"/>
  <c r="C551" i="4"/>
  <c r="C355" i="4" l="1"/>
  <c r="C26" i="4"/>
  <c r="C98" i="4" l="1"/>
  <c r="G26" i="4"/>
  <c r="H26" i="4"/>
  <c r="I26" i="4"/>
  <c r="J26" i="4"/>
  <c r="F26" i="4"/>
  <c r="C839" i="4"/>
  <c r="C741" i="4"/>
  <c r="C642" i="4"/>
  <c r="C188" i="4"/>
  <c r="J119" i="4"/>
  <c r="I119" i="4"/>
  <c r="H119" i="4"/>
  <c r="G119" i="4"/>
  <c r="F119" i="4"/>
  <c r="F188" i="4" s="1"/>
  <c r="C933" i="4" l="1"/>
  <c r="H98" i="4"/>
  <c r="F98" i="4"/>
  <c r="G98" i="4"/>
  <c r="J98" i="4"/>
  <c r="I98" i="4"/>
  <c r="H188" i="4"/>
  <c r="F642" i="4"/>
  <c r="J642" i="4"/>
  <c r="F463" i="4"/>
  <c r="F551" i="4" s="1"/>
  <c r="J463" i="4"/>
  <c r="J551" i="4" s="1"/>
  <c r="I463" i="4"/>
  <c r="I551" i="4" s="1"/>
  <c r="G642" i="4"/>
  <c r="H463" i="4"/>
  <c r="H551" i="4" s="1"/>
  <c r="H642" i="4"/>
  <c r="H355" i="4"/>
  <c r="G355" i="4"/>
  <c r="G463" i="4"/>
  <c r="G551" i="4" s="1"/>
  <c r="I642" i="4"/>
  <c r="J188" i="4"/>
  <c r="I188" i="4"/>
  <c r="I355" i="4"/>
  <c r="G188" i="4"/>
  <c r="F355" i="4"/>
  <c r="J355" i="4"/>
  <c r="C934" i="4" l="1"/>
  <c r="F741" i="4"/>
  <c r="J741" i="4"/>
  <c r="H741" i="4"/>
  <c r="I741" i="4"/>
  <c r="G741" i="4"/>
  <c r="H839" i="4" l="1"/>
  <c r="H932" i="4" s="1"/>
  <c r="J839" i="4"/>
  <c r="J932" i="4"/>
  <c r="G839" i="4"/>
  <c r="G932" i="4" s="1"/>
  <c r="I839" i="4"/>
  <c r="I932" i="4" s="1"/>
  <c r="F839" i="4"/>
  <c r="F932" i="4" s="1"/>
  <c r="F933" i="4" s="1"/>
  <c r="F934" i="4" s="1"/>
  <c r="H933" i="4" l="1"/>
  <c r="H934" i="4" s="1"/>
  <c r="I933" i="4"/>
  <c r="I934" i="4" s="1"/>
  <c r="G933" i="4"/>
  <c r="G934" i="4" s="1"/>
  <c r="J933" i="4"/>
  <c r="J934" i="4" s="1"/>
</calcChain>
</file>

<file path=xl/sharedStrings.xml><?xml version="1.0" encoding="utf-8"?>
<sst xmlns="http://schemas.openxmlformats.org/spreadsheetml/2006/main" count="2630" uniqueCount="485">
  <si>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</si>
  <si>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</si>
  <si>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</si>
  <si>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</si>
  <si>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</si>
  <si>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>Пищевые   вещества</t>
  </si>
  <si>
    <t>Витамин</t>
  </si>
  <si>
    <t>Сборник рецептур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</si>
  <si>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</si>
  <si>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</si>
  <si>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</si>
  <si>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</si>
  <si>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</si>
  <si>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</si>
  <si>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</si>
  <si>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</si>
  <si>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</si>
  <si>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</si>
  <si>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</si>
  <si>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</si>
  <si>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</si>
  <si>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</si>
  <si>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</si>
  <si>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</si>
  <si>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</si>
  <si>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</si>
  <si>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</si>
  <si>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</si>
  <si>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</si>
  <si>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</si>
  <si>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</si>
  <si>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</si>
  <si>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</si>
  <si>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</si>
  <si>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</si>
  <si>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</si>
  <si>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</si>
  <si>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</si>
  <si>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</si>
  <si>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</si>
  <si>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</si>
  <si>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</si>
  <si>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</si>
  <si>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яйцо</t>
  </si>
  <si>
    <t>масло сливочное</t>
  </si>
  <si>
    <t>Чай с сахаром</t>
  </si>
  <si>
    <t>сахар</t>
  </si>
  <si>
    <t>ВСЕГО:</t>
  </si>
  <si>
    <t>День 2- ой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</si>
  <si>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</si>
  <si>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</si>
  <si>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</si>
  <si>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</si>
  <si>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</si>
  <si>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</si>
  <si>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</si>
  <si>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</si>
  <si>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</si>
  <si>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</si>
  <si>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</si>
  <si>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</si>
  <si>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</si>
  <si>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</si>
  <si>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</si>
  <si>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</si>
  <si>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</si>
  <si>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</si>
  <si>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</si>
  <si>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</si>
  <si>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</si>
  <si>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</si>
  <si>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</si>
  <si>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</si>
  <si>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</si>
  <si>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</si>
  <si>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</si>
  <si>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</si>
  <si>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Биточки рубленые из рыбы</t>
  </si>
  <si>
    <t>День 7 - ой</t>
  </si>
  <si>
    <t>Крупа манная</t>
  </si>
  <si>
    <t>ТТК №4Д</t>
  </si>
  <si>
    <t>День 10 - ый</t>
  </si>
  <si>
    <t>ТТК №5Д</t>
  </si>
  <si>
    <t>лук репчатый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</si>
  <si>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</si>
  <si>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</si>
  <si>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</si>
  <si>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</si>
  <si>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</si>
  <si>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</si>
  <si>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</si>
  <si>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</si>
  <si>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</si>
  <si>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</si>
  <si>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</si>
  <si>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</si>
  <si>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</si>
  <si>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</si>
  <si>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</si>
  <si>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</si>
  <si>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</si>
  <si>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</si>
  <si>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</si>
  <si>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</si>
  <si>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</si>
  <si>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</si>
  <si>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</si>
  <si>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</si>
  <si>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</si>
  <si>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</si>
  <si>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</si>
  <si>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</si>
  <si>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</si>
  <si>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</si>
  <si>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томатная паста</t>
  </si>
  <si>
    <t>№394 СБ дошк 2016</t>
  </si>
  <si>
    <t>ТТК №3</t>
  </si>
  <si>
    <t>Бульон</t>
  </si>
  <si>
    <t>масса теста</t>
  </si>
  <si>
    <t>масса припущенного лука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</si>
  <si>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</si>
  <si>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</si>
  <si>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</si>
  <si>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</si>
  <si>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</si>
  <si>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</si>
  <si>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</si>
  <si>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</si>
  <si>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</si>
  <si>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</si>
  <si>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</si>
  <si>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</si>
  <si>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</si>
  <si>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</si>
  <si>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№219 Сб дошк 2016</t>
  </si>
  <si>
    <t>масса готовых фрикаделек</t>
  </si>
  <si>
    <t>Вода питьевая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</si>
  <si>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</si>
  <si>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</si>
  <si>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</si>
  <si>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</si>
  <si>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</si>
  <si>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</si>
  <si>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</si>
  <si>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</si>
  <si>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</si>
  <si>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</si>
  <si>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</si>
  <si>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</si>
  <si>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</si>
  <si>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</si>
  <si>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</si>
  <si>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</si>
  <si>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110/20</t>
  </si>
  <si>
    <t>масса отварных сухофруктов</t>
  </si>
  <si>
    <t>повидло</t>
  </si>
  <si>
    <t>Утверждаю</t>
  </si>
  <si>
    <t xml:space="preserve">    Согласовано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</si>
  <si>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</si>
  <si>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</si>
  <si>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</si>
  <si>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</si>
  <si>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</si>
  <si>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</si>
  <si>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</si>
  <si>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</si>
  <si>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</si>
  <si>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</si>
  <si>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Сахарный песок</t>
  </si>
  <si>
    <t>Манная крупа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</si>
  <si>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</si>
  <si>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</si>
  <si>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</si>
  <si>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</si>
  <si>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</si>
  <si>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</si>
  <si>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или фарш рыбный</t>
  </si>
  <si>
    <t>2 неделя</t>
  </si>
  <si>
    <t>Каша "Дружба" молочная с маслом сливочным</t>
  </si>
  <si>
    <t>150/5/5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</si>
  <si>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</si>
  <si>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</si>
  <si>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</si>
  <si>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</si>
  <si>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</si>
  <si>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манная молочная  с маслом сливочным</t>
  </si>
  <si>
    <t>180/3</t>
  </si>
  <si>
    <t>180/6</t>
  </si>
  <si>
    <t>30/5/5</t>
  </si>
  <si>
    <t>180/6/7</t>
  </si>
  <si>
    <t>110/2</t>
  </si>
  <si>
    <t>140/3</t>
  </si>
  <si>
    <t>УПЛОТНЕННЫЙ ПОЛДНИК</t>
  </si>
  <si>
    <t>Крупа ячневая</t>
  </si>
  <si>
    <t>Кисель</t>
  </si>
  <si>
    <t>Кисель-концентрат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</si>
  <si>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</si>
  <si>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</si>
  <si>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</si>
  <si>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</si>
  <si>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t>Напиток из шиповника</t>
  </si>
  <si>
    <t>Каша ячневая молочная с маслом сливочным</t>
  </si>
  <si>
    <t>ТТК №10Д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</si>
  <si>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</si>
  <si>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</si>
  <si>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</si>
  <si>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</si>
  <si>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</si>
  <si>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</si>
  <si>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130/2</t>
  </si>
  <si>
    <t>№205 сб шк 2017</t>
  </si>
  <si>
    <t>ТТК 580/а от 24.06.2020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</si>
  <si>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</si>
  <si>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</si>
  <si>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</si>
  <si>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</si>
  <si>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</si>
  <si>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мука пшеничная в/с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</si>
  <si>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</si>
  <si>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</si>
  <si>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</si>
  <si>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</si>
  <si>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</si>
  <si>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ТТК</t>
  </si>
  <si>
    <t>Плов из отварной птицы</t>
  </si>
  <si>
    <t>масса отварной птицы</t>
  </si>
  <si>
    <t>Плов из  отварной птицы</t>
  </si>
  <si>
    <t>масса готовой мякоти птицы</t>
  </si>
  <si>
    <t xml:space="preserve">ТТК </t>
  </si>
  <si>
    <t>Компот из урюка</t>
  </si>
  <si>
    <t>урюк</t>
  </si>
  <si>
    <t>говядина (котлетное мясо б/к)</t>
  </si>
  <si>
    <t>№414 Дели 2016</t>
  </si>
  <si>
    <t>№1 Дели 2016</t>
  </si>
  <si>
    <t>№249 СБдошк 2016</t>
  </si>
  <si>
    <t>№394 сб дошк 2016</t>
  </si>
  <si>
    <t>180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</si>
  <si>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</si>
  <si>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</si>
  <si>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</si>
  <si>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</si>
  <si>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</si>
  <si>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Наименование блюд и продуктов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</si>
  <si>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</si>
  <si>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</si>
  <si>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</si>
  <si>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</si>
  <si>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</si>
  <si>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</si>
  <si>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бульон или вода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</si>
  <si>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</si>
  <si>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</si>
  <si>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</si>
  <si>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</si>
  <si>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</si>
  <si>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</si>
  <si>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>Борщ  со свежей капустой, картофелем на курином бульоне,со сметаной</t>
  </si>
  <si>
    <t>ТТК №753 от 20.08.2022</t>
  </si>
  <si>
    <t>40/30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</si>
  <si>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</si>
  <si>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Чай с молоком, сахаром</t>
  </si>
  <si>
    <t>Примерное 10-дневное меню</t>
  </si>
  <si>
    <t>ИТОГО за 10 дней</t>
  </si>
  <si>
    <t>№260 сб рецептур 2017</t>
  </si>
  <si>
    <t>Индейки тушеная с овощами по- татарски</t>
  </si>
  <si>
    <t>филе индейки</t>
  </si>
  <si>
    <t>масса отварного филе индейки</t>
  </si>
  <si>
    <t>Индейка тушеная с овощами по- татарски</t>
  </si>
  <si>
    <t>индейка филе</t>
  </si>
  <si>
    <t>№3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</si>
  <si>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</si>
  <si>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</si>
  <si>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</si>
  <si>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</si>
  <si>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</si>
  <si>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</si>
  <si>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№321, сб дошк 2016</t>
  </si>
  <si>
    <t>№342 сб шк 2017</t>
  </si>
  <si>
    <t>табл 6 стр 144, Дели +, 2012</t>
  </si>
  <si>
    <t>№251 сб дошк 2016</t>
  </si>
  <si>
    <t>№412 Дели 2016</t>
  </si>
  <si>
    <t>№418 Дели 2016</t>
  </si>
  <si>
    <t>№413 сб дошк 2016</t>
  </si>
  <si>
    <t>дошк. 2016</t>
  </si>
  <si>
    <t xml:space="preserve">№87 СБ дошк. 2016 </t>
  </si>
  <si>
    <t>№148, сб дошк 2016</t>
  </si>
  <si>
    <t>№366, сб дошк 2016</t>
  </si>
  <si>
    <t>№229, сб дошк 2016</t>
  </si>
  <si>
    <t>№73, сб дошк 2016</t>
  </si>
  <si>
    <t>№94 сб дошк 2016</t>
  </si>
  <si>
    <t>№1 Дели 2010</t>
  </si>
  <si>
    <t>№63 сб дошк 2016</t>
  </si>
  <si>
    <t>№321 сб дошк 2016</t>
  </si>
  <si>
    <t>№251, сб дошк 2016</t>
  </si>
  <si>
    <t>№392 Дели 2010</t>
  </si>
  <si>
    <t>№393 Дели 2010</t>
  </si>
  <si>
    <t>сахарный песок</t>
  </si>
  <si>
    <t>Гуляш из отварной говядины</t>
  </si>
  <si>
    <t>Королевская ватрушка</t>
  </si>
  <si>
    <t>Суп картофельный с клецками на курином бульоне</t>
  </si>
  <si>
    <t>Салат из свеклы с яблоками</t>
  </si>
  <si>
    <t>Суп гороховый с картофелем, с мясными фрикадельками</t>
  </si>
  <si>
    <t>Макаронные изделия отварные с сыром</t>
  </si>
  <si>
    <t>Чай без сахара, с мармеладом</t>
  </si>
  <si>
    <t>Каша гречневая рассыпчатая с маслом сливочным</t>
  </si>
  <si>
    <t>Чай с сахаром, с яблоком</t>
  </si>
  <si>
    <t>№91сб дошк 2016</t>
  </si>
  <si>
    <t>масса отварной говядины</t>
  </si>
  <si>
    <t xml:space="preserve">гречневая крупа </t>
  </si>
  <si>
    <t>№179 сб дошк 2016</t>
  </si>
  <si>
    <t>говядина лопатка б/к</t>
  </si>
  <si>
    <t>ТТК №810 от 15.02.2023</t>
  </si>
  <si>
    <t>посыпка низ:</t>
  </si>
  <si>
    <t>творожная начинка: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</si>
  <si>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 апельсин, или</t>
    </r>
    <r>
      <rPr>
        <b/>
        <sz val="11"/>
        <color theme="1"/>
        <rFont val="Times New Roman"/>
        <family val="1"/>
        <charset val="204"/>
      </rPr>
      <t xml:space="preserve"> банан</t>
    </r>
    <r>
      <rPr>
        <sz val="11"/>
        <color theme="1"/>
        <rFont val="Times New Roman"/>
        <family val="1"/>
        <charset val="204"/>
      </rPr>
      <t>,или мандарин)</t>
    </r>
  </si>
  <si>
    <t>табл 9 стр 186, Дели +, 2012</t>
  </si>
  <si>
    <t>цыплята-бройлеры потр. с/м</t>
  </si>
  <si>
    <t>№36 дошк. 2016</t>
  </si>
  <si>
    <t>свекла</t>
  </si>
  <si>
    <t>яблоки</t>
  </si>
  <si>
    <t>Макаронные изделия отварные, с маслом сливочным</t>
  </si>
  <si>
    <t>№183, сб шк 2017</t>
  </si>
  <si>
    <t>180/20</t>
  </si>
  <si>
    <t>Каша жидкая молочная гречневая,  с маслом сливочным</t>
  </si>
  <si>
    <t>апельсин</t>
  </si>
  <si>
    <t>Тефтели мясные</t>
  </si>
  <si>
    <t>СБ дошкольн. №303, 2016</t>
  </si>
  <si>
    <t xml:space="preserve">говядина (котлетное мясо б/к) </t>
  </si>
  <si>
    <t>Мука пшеничная в/с</t>
  </si>
  <si>
    <t>сушки</t>
  </si>
  <si>
    <t>табл 6 стр 138, Дели +, 2012</t>
  </si>
  <si>
    <t>№87, 128 сб дошк 2016</t>
  </si>
  <si>
    <t>180/6/10</t>
  </si>
  <si>
    <t>крупа рисовая</t>
  </si>
  <si>
    <t>фрикадельки куриные:</t>
  </si>
  <si>
    <t>цыплята-бройлеры потр с/м</t>
  </si>
  <si>
    <t>сыр голландский</t>
  </si>
  <si>
    <t>№204 Сб дошк 2016</t>
  </si>
  <si>
    <t>180/10/7</t>
  </si>
  <si>
    <t>Тефтели мясные в томатном соусе</t>
  </si>
  <si>
    <t>масса готового соусо</t>
  </si>
  <si>
    <t>соус томатный:</t>
  </si>
  <si>
    <t>масса готовых тефтелей</t>
  </si>
  <si>
    <t>масса пассерованного лука репчатого</t>
  </si>
  <si>
    <t>СБ дошкольн. №303, 366, 2016</t>
  </si>
  <si>
    <t>пряники</t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</si>
  <si>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</si>
  <si>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</si>
  <si>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</si>
  <si>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</si>
  <si>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Сок в инд.упаковке</t>
  </si>
  <si>
    <t>№293 сб рецептур 2017</t>
  </si>
  <si>
    <t>посыпка верх:</t>
  </si>
  <si>
    <t>вода для фарша</t>
  </si>
  <si>
    <t>Борщ  со свежей капустой, с картофелем на курином бульоне, со сметаной</t>
  </si>
  <si>
    <t>Щи со свежей капустой, с картофелем, с мясными фрикадельками,  со сметаной</t>
  </si>
  <si>
    <t>Борщ  со свежей капустой, с картофелем на мясном бульоне, со сметаной</t>
  </si>
  <si>
    <t>170/10</t>
  </si>
  <si>
    <t xml:space="preserve">лук репчатый </t>
  </si>
  <si>
    <t>горох колотый</t>
  </si>
  <si>
    <t>Компот из свежих фруктов</t>
  </si>
  <si>
    <t>печенье (или крекер)</t>
  </si>
  <si>
    <t>Чай с сахаром, с яблоками</t>
  </si>
  <si>
    <t>150/5/10</t>
  </si>
  <si>
    <t>Жаркое по-домашнему из отварной птицы</t>
  </si>
  <si>
    <t>печенье/ или крекер</t>
  </si>
  <si>
    <t>Щи  со свежей капустой с картофелем,с мясными фрикадельками, со сметаной</t>
  </si>
  <si>
    <t>45/15</t>
  </si>
  <si>
    <t>Масса порции</t>
  </si>
  <si>
    <t>Кол - во (в г )</t>
  </si>
  <si>
    <t>Кол - во  (в г )</t>
  </si>
  <si>
    <t>Энергетическая ценность</t>
  </si>
  <si>
    <t>Ингридиенты</t>
  </si>
  <si>
    <t>масса подсушенной лапши</t>
  </si>
  <si>
    <t>170/6/10</t>
  </si>
  <si>
    <t>Суп картофельный с рыбными фрикадельками</t>
  </si>
  <si>
    <t>№106,107 сб шк 2017</t>
  </si>
  <si>
    <t>фрикадельки рыбные:</t>
  </si>
  <si>
    <t>минтай ПБГ с/м</t>
  </si>
  <si>
    <t>Биточки "Домашние"</t>
  </si>
  <si>
    <t>Акт проработки от 25.12.2018 №569</t>
  </si>
  <si>
    <t>150/20</t>
  </si>
  <si>
    <t>Суп картофельный с пшенной крупой, с куриными фрикадельками</t>
  </si>
  <si>
    <t>Капуста тушеная с мясом</t>
  </si>
  <si>
    <t>ТТК №647 от 24.08.2022</t>
  </si>
  <si>
    <t>масса тушеной капусты</t>
  </si>
  <si>
    <t>масса пассерованного лука</t>
  </si>
  <si>
    <t>масса готового фарша</t>
  </si>
  <si>
    <t>масса соуса:</t>
  </si>
  <si>
    <t>Каша полбяная молочная с маслом сливочным</t>
  </si>
  <si>
    <t>ТТК №1Д</t>
  </si>
  <si>
    <t>Крупа полбяная</t>
  </si>
  <si>
    <t>Сок разливной</t>
  </si>
  <si>
    <t>Каша  полбяная молочная с маслом сливочным</t>
  </si>
  <si>
    <t>Молоко кипяченое</t>
  </si>
  <si>
    <t>№419 СБ дошк 2016</t>
  </si>
  <si>
    <t>(молоко)</t>
  </si>
  <si>
    <t>№419 Сб дошк 2016</t>
  </si>
  <si>
    <t>Гороховое пюре</t>
  </si>
  <si>
    <t>горох</t>
  </si>
  <si>
    <t>№199 сб шк 2017</t>
  </si>
  <si>
    <t>Суп-лапша домашняя на бульоне из индейки</t>
  </si>
  <si>
    <t>Масса подсушенной  лапши</t>
  </si>
  <si>
    <t>Котлеты рыбные</t>
  </si>
  <si>
    <t>№234 сб шк 2017</t>
  </si>
  <si>
    <r>
      <t>(катык, кефир</t>
    </r>
    <r>
      <rPr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</si>
  <si>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(катык, кефир</t>
    </r>
    <r>
      <rPr>
        <b/>
        <sz val="12"/>
        <color theme="1"/>
        <rFont val="Times New Roman"/>
        <family val="1"/>
        <charset val="204"/>
      </rPr>
      <t>, ряженка)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</si>
  <si>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ряженка)</t>
    </r>
  </si>
  <si>
    <r>
      <t xml:space="preserve">(катык, </t>
    </r>
    <r>
      <rPr>
        <b/>
        <sz val="12"/>
        <color theme="1"/>
        <rFont val="Times New Roman"/>
        <family val="1"/>
        <charset val="204"/>
      </rPr>
      <t xml:space="preserve">кефир, </t>
    </r>
    <r>
      <rPr>
        <sz val="12"/>
        <color theme="1"/>
        <rFont val="Times New Roman"/>
        <family val="1"/>
        <charset val="204"/>
      </rPr>
      <t>ряженка)</t>
    </r>
  </si>
  <si>
    <r>
      <t>(катык, кефир</t>
    </r>
    <r>
      <rPr>
        <b/>
        <sz val="12"/>
        <color theme="1"/>
        <rFont val="Times New Roman"/>
        <family val="1"/>
        <charset val="204"/>
      </rPr>
      <t>, ряженка</t>
    </r>
    <r>
      <rPr>
        <sz val="12"/>
        <color theme="1"/>
        <rFont val="Times New Roman"/>
        <family val="1"/>
        <charset val="204"/>
      </rPr>
      <t>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</si>
  <si>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</si>
  <si>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кефир,</t>
    </r>
    <r>
      <rPr>
        <sz val="12"/>
        <color theme="1"/>
        <rFont val="Times New Roman"/>
        <family val="1"/>
        <charset val="204"/>
      </rPr>
      <t>ряженка)</t>
    </r>
  </si>
  <si>
    <r>
      <t>(катык, кефир,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</si>
  <si>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</si>
  <si>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Каша пшеничная молочная с маслом сливочным</t>
  </si>
  <si>
    <t>ТТК № 9Д</t>
  </si>
  <si>
    <r>
      <t>(катык,</t>
    </r>
    <r>
      <rPr>
        <b/>
        <sz val="12"/>
        <color theme="1"/>
        <rFont val="Times New Roman"/>
        <family val="1"/>
        <charset val="204"/>
      </rPr>
      <t xml:space="preserve"> кефир,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</si>
  <si>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(катык, </t>
    </r>
    <r>
      <rPr>
        <b/>
        <sz val="12"/>
        <color theme="1"/>
        <rFont val="Times New Roman"/>
        <family val="1"/>
        <charset val="204"/>
      </rPr>
      <t xml:space="preserve">кефир,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</si>
  <si>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 xml:space="preserve">Печенье </t>
  </si>
  <si>
    <t>Суп картофельный с гречневой крупой на бульоне из индейки</t>
  </si>
  <si>
    <t>Бутерброд  с сыром и маслом сливочным</t>
  </si>
  <si>
    <t>Бутерброд с сыром и маслом сливочным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</si>
  <si>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апельсин, или банан,или мандарин)</t>
    </r>
  </si>
  <si>
    <t>творог</t>
  </si>
  <si>
    <t>Эч-почмак с мясным фаршем</t>
  </si>
  <si>
    <t>ТТ по АП от 23.05.2022</t>
  </si>
  <si>
    <t>мука пшеничная на подпыл</t>
  </si>
  <si>
    <t>масса фарша</t>
  </si>
  <si>
    <t>масло растительное для смазки изделий</t>
  </si>
  <si>
    <t>масло растительное для смазки листа</t>
  </si>
  <si>
    <t>Плов с сухофруктами</t>
  </si>
  <si>
    <t>№195 СБ шк 2017</t>
  </si>
  <si>
    <t>курага</t>
  </si>
  <si>
    <t>изюм</t>
  </si>
  <si>
    <t>Вак балиш с рисом и мясом</t>
  </si>
  <si>
    <t>Согласно сборника рецептур блюд и кулинарных изделий татарской кухни</t>
  </si>
  <si>
    <t>масса сваренного риса до полуготовности</t>
  </si>
  <si>
    <t>выход фарша</t>
  </si>
  <si>
    <t>Рис отварной рассыпчатый с маслом сливочным</t>
  </si>
  <si>
    <t>№304 сб шк 2017</t>
  </si>
  <si>
    <t>№82 сб дошк2016</t>
  </si>
  <si>
    <t>крупа перловая</t>
  </si>
  <si>
    <t>огурцы соленые</t>
  </si>
  <si>
    <t>Согласно сборника рецептур блюд и кулинарных изделий татарской кухни,1997</t>
  </si>
  <si>
    <t>Директор ООО "ФУДСОЦСЕРВИС"</t>
  </si>
  <si>
    <t>Харламова Э.Р.</t>
  </si>
  <si>
    <t>Пюре картофельное</t>
  </si>
  <si>
    <t>№386 СБ дошк. 2016</t>
  </si>
  <si>
    <t>крупа  гречневая</t>
  </si>
  <si>
    <t>батон нарезной</t>
  </si>
  <si>
    <t>сыр</t>
  </si>
  <si>
    <t>№100, сб дошк 2016</t>
  </si>
  <si>
    <t>Соль</t>
  </si>
  <si>
    <t xml:space="preserve">суповая засыпка (звездочки)/или вермишель </t>
  </si>
  <si>
    <t>масса готового соуса</t>
  </si>
  <si>
    <t>Пудинг творожный с повидлом</t>
  </si>
  <si>
    <t>Суп-лапша домашняя на бульоне из индейки, с мясом индейки</t>
  </si>
  <si>
    <t>филе индейки (филе грудок или бедра индейки с/м)</t>
  </si>
  <si>
    <t>соус молочный</t>
  </si>
  <si>
    <t>крупа полбяная</t>
  </si>
  <si>
    <t>какао-порошок</t>
  </si>
  <si>
    <t>суповая засыпка (звездочки)/или вермишель</t>
  </si>
  <si>
    <t>Суп молочный с макаронными изделиями</t>
  </si>
  <si>
    <t>Пудинг творожный запеченный с повидлом</t>
  </si>
  <si>
    <t>№222 Сб дошк 2016</t>
  </si>
  <si>
    <t>Повидло</t>
  </si>
  <si>
    <t>№411 сб дошк Дели 2016</t>
  </si>
  <si>
    <t>масса отварной мякоти птицы</t>
  </si>
  <si>
    <t>Рассольник ленинградский на курином бульоне, с куриными фрикадельками, со сметаной</t>
  </si>
  <si>
    <t>№43, сб дошк 2016</t>
  </si>
  <si>
    <t>масса припущенной моркови</t>
  </si>
  <si>
    <t>Огурцы свежие порционно</t>
  </si>
  <si>
    <t>огурцы свежие</t>
  </si>
  <si>
    <t>№71 шк. Сб 2017</t>
  </si>
  <si>
    <t>Салат из моркови с изюмом</t>
  </si>
  <si>
    <t>масса набухшего изюма</t>
  </si>
  <si>
    <t>Салат из свежей капусты с морковью</t>
  </si>
  <si>
    <t>масса прогретой капусты</t>
  </si>
  <si>
    <t>№21, Сб дошк 2016</t>
  </si>
  <si>
    <t>Помидоры свежие порционно</t>
  </si>
  <si>
    <t>помидоры свежие</t>
  </si>
  <si>
    <t>№71, сб шк 2016</t>
  </si>
  <si>
    <t>Салат из моркови с сахаром</t>
  </si>
  <si>
    <t>№21 Сб дошколь. 2016</t>
  </si>
  <si>
    <t>морковь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</si>
</sst>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\ _₽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5">
    <xf numFmtId="0" fontId="0" fillId="0" borderId="0" xfId="0"/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2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1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6" fillId="2" borderId="2" xfId="0" applyFont="1" applyFill="1" applyBorder="1"/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4" fillId="2" borderId="12" xfId="0" applyFont="1" applyFill="1" applyBorder="1"/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2" fontId="6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6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wrapText="1"/>
    </xf>
    <xf numFmtId="2" fontId="6" fillId="2" borderId="17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/>
    </xf>
    <xf numFmtId="0" fontId="6" fillId="2" borderId="0" xfId="0" applyFont="1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left" vertical="center" wrapText="1"/>
    </xf>
    <xf numFmtId="1" fontId="6" fillId="2" borderId="9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wrapText="1"/>
    </xf>
    <xf numFmtId="1" fontId="8" fillId="2" borderId="6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vertical="center" wrapText="1"/>
    </xf>
    <xf numFmtId="0" fontId="5" fillId="2" borderId="6" xfId="0" applyFont="1" applyFill="1" applyBorder="1"/>
    <xf numFmtId="0" fontId="6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3" fontId="6" fillId="2" borderId="9" xfId="0" applyNumberFormat="1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12" fillId="2" borderId="6" xfId="0" applyFont="1" applyFill="1" applyBorder="1" applyAlignment="1">
      <alignment wrapText="1"/>
    </xf>
    <xf numFmtId="0" fontId="7" fillId="2" borderId="13" xfId="0" applyFont="1" applyFill="1" applyBorder="1" applyAlignment="1">
      <alignment vertical="center" wrapText="1"/>
    </xf>
    <xf numFmtId="1" fontId="6" fillId="2" borderId="10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center" vertical="center" wrapText="1"/>
    </xf>
    <xf numFmtId="2" fontId="10" fillId="2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7" fillId="2" borderId="6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8" fillId="2" borderId="0" xfId="0" applyFont="1" applyFill="1" applyAlignment="1">
      <alignment wrapText="1"/>
    </xf>
    <xf numFmtId="2" fontId="8" fillId="2" borderId="0" xfId="0" applyNumberFormat="1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3" fillId="2" borderId="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left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2" fontId="3" fillId="2" borderId="2" xfId="0" applyNumberFormat="1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/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vertical="top"/>
    </xf>
    <xf numFmtId="0" fontId="8" fillId="2" borderId="6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vertical="center"/>
    </xf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 wrapText="1"/>
    </xf>
    <xf numFmtId="2" fontId="3" fillId="2" borderId="2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3" fillId="2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vertical="center" wrapText="1"/>
    </xf>
    <xf numFmtId="1" fontId="6" fillId="2" borderId="0" xfId="0" applyNumberFormat="1" applyFont="1" applyFill="1" applyAlignment="1">
      <alignment vertical="center" wrapText="1"/>
    </xf>
    <xf numFmtId="2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" fontId="6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3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vertical="center" wrapText="1"/>
    </xf>
    <xf numFmtId="164" fontId="6" fillId="2" borderId="0" xfId="0" applyNumberFormat="1" applyFont="1" applyFill="1" applyAlignment="1">
      <alignment vertical="center" wrapText="1"/>
    </xf>
    <xf numFmtId="2" fontId="5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5" fillId="2" borderId="0" xfId="0" applyNumberFormat="1" applyFont="1" applyFill="1"/>
    <xf numFmtId="2" fontId="4" fillId="2" borderId="9" xfId="0" applyNumberFormat="1" applyFont="1" applyFill="1" applyBorder="1"/>
    <xf numFmtId="2" fontId="2" fillId="2" borderId="2" xfId="0" applyNumberFormat="1" applyFont="1" applyFill="1" applyBorder="1" applyAlignment="1">
      <alignment wrapText="1"/>
    </xf>
    <xf numFmtId="2" fontId="3" fillId="2" borderId="9" xfId="0" applyNumberFormat="1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righ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2" fontId="3" fillId="2" borderId="9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right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wrapText="1"/>
    </xf>
    <xf numFmtId="0" fontId="10" fillId="2" borderId="0" xfId="0" applyFont="1" applyFill="1" applyAlignment="1">
      <alignment wrapText="1"/>
    </xf>
    <xf numFmtId="0" fontId="4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horizontal="left" vertical="center"/>
    </xf>
    <xf numFmtId="0" fontId="8" fillId="2" borderId="0" xfId="0" applyFont="1" applyFill="1"/>
    <xf numFmtId="0" fontId="4" fillId="2" borderId="5" xfId="0" applyFont="1" applyFill="1" applyBorder="1" applyAlignment="1">
      <alignment horizontal="left" vertical="center" wrapText="1"/>
    </xf>
    <xf numFmtId="1" fontId="6" fillId="2" borderId="13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wrapText="1"/>
    </xf>
    <xf numFmtId="3" fontId="6" fillId="2" borderId="13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2" fontId="8" fillId="2" borderId="0" xfId="0" applyNumberFormat="1" applyFont="1" applyFill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2" fontId="2" fillId="2" borderId="0" xfId="0" applyNumberFormat="1" applyFont="1" applyFill="1" applyAlignment="1">
      <alignment horizontal="center" vertical="top" wrapText="1"/>
    </xf>
    <xf numFmtId="2" fontId="2" fillId="2" borderId="6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1" fontId="3" fillId="2" borderId="6" xfId="0" applyNumberFormat="1" applyFont="1" applyFill="1" applyBorder="1" applyAlignment="1">
      <alignment vertical="center" wrapText="1"/>
    </xf>
    <xf numFmtId="2" fontId="8" fillId="2" borderId="6" xfId="0" applyNumberFormat="1" applyFont="1" applyFill="1" applyBorder="1" applyAlignment="1">
      <alignment vertical="center"/>
    </xf>
    <xf numFmtId="0" fontId="9" fillId="2" borderId="6" xfId="0" applyFont="1" applyFill="1" applyBorder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wrapText="1"/>
    </xf>
    <xf numFmtId="2" fontId="8" fillId="2" borderId="11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9" fontId="6" fillId="2" borderId="9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2" fontId="4" fillId="2" borderId="12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2" fontId="2" fillId="2" borderId="0" xfId="0" applyNumberFormat="1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wrapText="1"/>
    </xf>
    <xf numFmtId="1" fontId="6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6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 applyAlignment="1">
      <alignment horizontal="center" wrapText="1"/>
    </xf>
    <xf numFmtId="166" fontId="3" fillId="2" borderId="6" xfId="0" applyNumberFormat="1" applyFont="1" applyFill="1" applyBorder="1" applyAlignment="1">
      <alignment horizontal="center" wrapText="1"/>
    </xf>
    <xf numFmtId="0" fontId="9" fillId="2" borderId="13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2" fontId="2" fillId="2" borderId="6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8" fillId="2" borderId="11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wrapText="1"/>
    </xf>
    <xf numFmtId="2" fontId="4" fillId="2" borderId="15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left"/>
    </xf>
    <xf numFmtId="2" fontId="3" fillId="2" borderId="13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2" fontId="3" fillId="2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2" fontId="8" fillId="2" borderId="0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wrapText="1"/>
    </xf>
    <xf numFmtId="2" fontId="8" fillId="2" borderId="6" xfId="0" applyNumberFormat="1" applyFont="1" applyFill="1" applyBorder="1" applyAlignment="1">
      <alignment wrapText="1"/>
    </xf>
    <xf numFmtId="0" fontId="9" fillId="2" borderId="9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center" wrapText="1"/>
    </xf>
    <xf numFmtId="165" fontId="3" fillId="2" borderId="1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12" fillId="2" borderId="6" xfId="0" applyNumberFormat="1" applyFont="1" applyFill="1" applyBorder="1" applyAlignment="1">
      <alignment horizontal="left" vertical="center" wrapText="1"/>
    </xf>
    <xf numFmtId="2" fontId="6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1775"/>
  <sheetViews>
    <sheetView topLeftCell="A238" workbookViewId="0">
      <selection activeCell="E252" sqref="E252"/>
    </sheetView>
  </sheetViews>
  <sheetFormatPr defaultColWidth="9.140625" defaultRowHeight="15.75" x14ac:dyDescent="0.25"/>
  <cols>
    <col min="1" max="1" width="30.42578125" style="240" customWidth="1"/>
    <col min="2" max="2" width="30.140625" style="48" customWidth="1"/>
    <col min="3" max="3" width="11.5703125" style="318" customWidth="1"/>
    <col min="4" max="4" width="10.28515625" style="166" customWidth="1"/>
    <col min="5" max="5" width="10.5703125" style="166" customWidth="1"/>
    <col min="6" max="6" width="10.140625" style="166" customWidth="1"/>
    <col min="7" max="7" width="9.7109375" style="166" customWidth="1"/>
    <col min="8" max="8" width="10.28515625" style="166" customWidth="1"/>
    <col min="9" max="9" width="17" style="166" customWidth="1"/>
    <col min="10" max="10" width="11.140625" style="166" customWidth="1"/>
    <col min="11" max="11" width="17.85546875" style="326" customWidth="1"/>
    <col min="12" max="16384" width="9.140625" style="115"/>
  </cols>
  <sheetData>
    <row r="1" spans="1:11" x14ac:dyDescent="0.25">
      <c r="A1" s="374" t="s">
        <v>156</v>
      </c>
      <c r="B1" s="2"/>
      <c r="C1" s="242"/>
      <c r="D1" s="243"/>
      <c r="E1" s="244"/>
      <c r="F1" s="245"/>
      <c r="G1" s="245"/>
      <c r="H1" s="245" t="s">
        <v>157</v>
      </c>
      <c r="I1" s="243"/>
      <c r="J1" s="218"/>
      <c r="K1" s="48"/>
    </row>
    <row r="2" spans="1:11" ht="15" customHeight="1" x14ac:dyDescent="0.25">
      <c r="A2" s="374" t="s">
        <v>444</v>
      </c>
      <c r="B2" s="2"/>
      <c r="C2" s="242"/>
      <c r="D2" s="243"/>
      <c r="E2" s="244"/>
      <c r="F2" s="245"/>
      <c r="G2" s="245"/>
      <c r="H2" s="246" t="s">
        <v>0</v>
      </c>
      <c r="I2" s="243"/>
      <c r="J2" s="218"/>
      <c r="K2" s="48"/>
    </row>
    <row r="3" spans="1:11" ht="15" customHeight="1" x14ac:dyDescent="0.25">
      <c r="A3" s="374" t="s">
        <v>445</v>
      </c>
      <c r="B3" s="2"/>
      <c r="C3" s="242"/>
      <c r="D3" s="243"/>
      <c r="E3" s="244"/>
      <c r="F3" s="245"/>
      <c r="G3" s="245"/>
      <c r="H3" s="245" t="s">
        <v>1</v>
      </c>
      <c r="I3" s="245"/>
      <c r="J3" s="218"/>
      <c r="K3" s="48"/>
    </row>
    <row r="4" spans="1:11" ht="15" customHeight="1" x14ac:dyDescent="0.25">
      <c r="A4" s="375"/>
      <c r="B4" s="494" t="s">
        <v>261</v>
      </c>
      <c r="C4" s="494"/>
      <c r="D4" s="494"/>
      <c r="E4" s="494"/>
      <c r="F4" s="494"/>
      <c r="G4" s="494"/>
      <c r="H4" s="494"/>
      <c r="I4" s="248"/>
      <c r="J4" s="218"/>
      <c r="K4" s="247"/>
    </row>
    <row r="5" spans="1:11" ht="15" customHeight="1" x14ac:dyDescent="0.25">
      <c r="A5" s="375"/>
      <c r="B5" s="494" t="s">
        <v>2</v>
      </c>
      <c r="C5" s="494"/>
      <c r="D5" s="494"/>
      <c r="E5" s="494"/>
      <c r="F5" s="494"/>
      <c r="G5" s="494"/>
      <c r="H5" s="494"/>
      <c r="I5" s="249"/>
      <c r="J5" s="218"/>
      <c r="K5" s="247"/>
    </row>
    <row r="6" spans="1:11" ht="15" customHeight="1" x14ac:dyDescent="0.25">
      <c r="A6" s="180"/>
      <c r="B6" s="495" t="s">
        <v>159</v>
      </c>
      <c r="C6" s="495"/>
      <c r="D6" s="495"/>
      <c r="E6" s="495"/>
      <c r="F6" s="495"/>
      <c r="G6" s="495"/>
      <c r="H6" s="250"/>
      <c r="I6" s="249"/>
      <c r="J6" s="218"/>
      <c r="K6" s="159"/>
    </row>
    <row r="7" spans="1:11" ht="15.75" customHeight="1" thickBot="1" x14ac:dyDescent="0.3">
      <c r="A7" s="321" t="s">
        <v>4</v>
      </c>
      <c r="B7" s="251"/>
      <c r="C7" s="252"/>
      <c r="D7" s="320"/>
      <c r="K7" s="48"/>
    </row>
    <row r="8" spans="1:11" ht="36" customHeight="1" thickBot="1" x14ac:dyDescent="0.3">
      <c r="A8" s="504" t="s">
        <v>242</v>
      </c>
      <c r="B8" s="500" t="s">
        <v>372</v>
      </c>
      <c r="C8" s="500" t="s">
        <v>368</v>
      </c>
      <c r="D8" s="190" t="s">
        <v>369</v>
      </c>
      <c r="E8" s="105" t="s">
        <v>370</v>
      </c>
      <c r="F8" s="497" t="s">
        <v>5</v>
      </c>
      <c r="G8" s="498"/>
      <c r="H8" s="499"/>
      <c r="I8" s="190" t="s">
        <v>371</v>
      </c>
      <c r="J8" s="190" t="s">
        <v>6</v>
      </c>
      <c r="K8" s="188" t="s">
        <v>7</v>
      </c>
    </row>
    <row r="9" spans="1:11" ht="15.75" customHeight="1" thickBot="1" x14ac:dyDescent="0.3">
      <c r="A9" s="505"/>
      <c r="B9" s="501"/>
      <c r="C9" s="501"/>
      <c r="D9" s="255" t="s">
        <v>8</v>
      </c>
      <c r="E9" s="255" t="s">
        <v>9</v>
      </c>
      <c r="F9" s="255" t="s">
        <v>10</v>
      </c>
      <c r="G9" s="255" t="s">
        <v>11</v>
      </c>
      <c r="H9" s="257" t="s">
        <v>12</v>
      </c>
      <c r="I9" s="257" t="s">
        <v>13</v>
      </c>
      <c r="J9" s="257" t="s">
        <v>14</v>
      </c>
      <c r="K9" s="267"/>
    </row>
    <row r="10" spans="1:11" ht="15" customHeight="1" x14ac:dyDescent="0.25">
      <c r="A10" s="376"/>
      <c r="B10" s="258" t="s">
        <v>15</v>
      </c>
      <c r="C10" s="188"/>
      <c r="D10" s="45"/>
      <c r="E10" s="261"/>
      <c r="F10" s="260"/>
      <c r="G10" s="261"/>
      <c r="H10" s="262"/>
      <c r="I10" s="167"/>
      <c r="J10" s="263"/>
      <c r="K10" s="259"/>
    </row>
    <row r="11" spans="1:11" ht="52.5" customHeight="1" x14ac:dyDescent="0.25">
      <c r="A11" s="110" t="s">
        <v>184</v>
      </c>
      <c r="C11" s="189" t="s">
        <v>191</v>
      </c>
      <c r="D11" s="86"/>
      <c r="E11" s="46"/>
      <c r="F11" s="86">
        <v>5.79</v>
      </c>
      <c r="G11" s="46">
        <v>6.28</v>
      </c>
      <c r="H11" s="86">
        <v>26.29</v>
      </c>
      <c r="I11" s="46">
        <v>185.66</v>
      </c>
      <c r="J11" s="86">
        <v>0.67</v>
      </c>
      <c r="K11" s="50" t="s">
        <v>82</v>
      </c>
    </row>
    <row r="12" spans="1:11" ht="15" customHeight="1" x14ac:dyDescent="0.25">
      <c r="A12" s="110"/>
      <c r="B12" s="48" t="s">
        <v>69</v>
      </c>
      <c r="C12" s="189"/>
      <c r="D12" s="86">
        <v>18</v>
      </c>
      <c r="E12" s="46">
        <v>18</v>
      </c>
      <c r="F12" s="86"/>
      <c r="G12" s="46"/>
      <c r="H12" s="86"/>
      <c r="I12" s="46"/>
      <c r="J12" s="86"/>
      <c r="K12" s="50"/>
    </row>
    <row r="13" spans="1:11" ht="15" customHeight="1" x14ac:dyDescent="0.25">
      <c r="A13" s="110"/>
      <c r="B13" s="48" t="s">
        <v>19</v>
      </c>
      <c r="C13" s="189"/>
      <c r="D13" s="86">
        <v>123</v>
      </c>
      <c r="E13" s="46">
        <v>123</v>
      </c>
      <c r="F13" s="86"/>
      <c r="G13" s="46"/>
      <c r="H13" s="86"/>
      <c r="I13" s="46"/>
      <c r="J13" s="86"/>
      <c r="K13" s="50"/>
    </row>
    <row r="14" spans="1:11" ht="15" customHeight="1" x14ac:dyDescent="0.25">
      <c r="A14" s="110"/>
      <c r="B14" s="48" t="s">
        <v>21</v>
      </c>
      <c r="C14" s="189"/>
      <c r="D14" s="86">
        <v>2</v>
      </c>
      <c r="E14" s="46">
        <v>2</v>
      </c>
      <c r="F14" s="86"/>
      <c r="G14" s="46"/>
      <c r="H14" s="86"/>
      <c r="I14" s="46"/>
      <c r="J14" s="86"/>
      <c r="K14" s="50"/>
    </row>
    <row r="15" spans="1:11" ht="15" customHeight="1" x14ac:dyDescent="0.25">
      <c r="A15" s="110"/>
      <c r="B15" s="361" t="s">
        <v>167</v>
      </c>
      <c r="C15" s="189"/>
      <c r="D15" s="86">
        <v>0.4</v>
      </c>
      <c r="E15" s="46">
        <v>0.4</v>
      </c>
      <c r="F15" s="86"/>
      <c r="G15" s="46"/>
      <c r="H15" s="86"/>
      <c r="I15" s="46"/>
      <c r="J15" s="86"/>
      <c r="K15" s="50"/>
    </row>
    <row r="16" spans="1:11" ht="15" customHeight="1" x14ac:dyDescent="0.25">
      <c r="A16" s="110"/>
      <c r="B16" s="48" t="s">
        <v>22</v>
      </c>
      <c r="C16" s="189"/>
      <c r="D16" s="86">
        <v>3</v>
      </c>
      <c r="E16" s="46">
        <v>3</v>
      </c>
      <c r="F16" s="86"/>
      <c r="G16" s="46"/>
      <c r="H16" s="86"/>
      <c r="I16" s="46"/>
      <c r="J16" s="86"/>
      <c r="K16" s="50"/>
    </row>
    <row r="17" spans="1:11" ht="39.75" customHeight="1" x14ac:dyDescent="0.25">
      <c r="A17" s="110" t="s">
        <v>23</v>
      </c>
      <c r="C17" s="189" t="s">
        <v>187</v>
      </c>
      <c r="D17" s="167"/>
      <c r="E17" s="167"/>
      <c r="F17" s="45">
        <v>2.8494000000000002</v>
      </c>
      <c r="G17" s="46">
        <v>2.4102000000000001</v>
      </c>
      <c r="H17" s="46">
        <v>10.35</v>
      </c>
      <c r="I17" s="45">
        <v>74.58</v>
      </c>
      <c r="J17" s="45">
        <v>1.17</v>
      </c>
      <c r="K17" s="50" t="s">
        <v>232</v>
      </c>
    </row>
    <row r="18" spans="1:11" ht="15" customHeight="1" x14ac:dyDescent="0.25">
      <c r="A18" s="110"/>
      <c r="B18" s="48" t="s">
        <v>24</v>
      </c>
      <c r="C18" s="189"/>
      <c r="D18" s="46">
        <v>2.5</v>
      </c>
      <c r="E18" s="46">
        <v>2.5</v>
      </c>
      <c r="F18" s="45"/>
      <c r="G18" s="45"/>
      <c r="H18" s="45"/>
      <c r="I18" s="45"/>
      <c r="J18" s="45"/>
      <c r="K18" s="50"/>
    </row>
    <row r="19" spans="1:11" ht="15" customHeight="1" x14ac:dyDescent="0.25">
      <c r="A19" s="110"/>
      <c r="B19" s="48" t="s">
        <v>21</v>
      </c>
      <c r="C19" s="189"/>
      <c r="D19" s="46">
        <v>6</v>
      </c>
      <c r="E19" s="46">
        <v>6</v>
      </c>
      <c r="F19" s="45"/>
      <c r="G19" s="46"/>
      <c r="H19" s="46"/>
      <c r="I19" s="45"/>
      <c r="J19" s="45"/>
      <c r="K19" s="50"/>
    </row>
    <row r="20" spans="1:11" ht="15" customHeight="1" x14ac:dyDescent="0.25">
      <c r="A20" s="110"/>
      <c r="B20" s="48" t="s">
        <v>19</v>
      </c>
      <c r="C20" s="189"/>
      <c r="D20" s="46">
        <v>90</v>
      </c>
      <c r="E20" s="46">
        <v>90</v>
      </c>
      <c r="F20" s="45"/>
      <c r="G20" s="46"/>
      <c r="H20" s="46"/>
      <c r="I20" s="45"/>
      <c r="J20" s="45"/>
      <c r="K20" s="50"/>
    </row>
    <row r="21" spans="1:11" ht="15" customHeight="1" x14ac:dyDescent="0.25">
      <c r="A21" s="110"/>
      <c r="B21" s="48" t="s">
        <v>20</v>
      </c>
      <c r="C21" s="189"/>
      <c r="D21" s="46">
        <v>108</v>
      </c>
      <c r="E21" s="46">
        <v>108</v>
      </c>
      <c r="F21" s="45"/>
      <c r="G21" s="46"/>
      <c r="H21" s="46"/>
      <c r="I21" s="45"/>
      <c r="J21" s="45"/>
      <c r="K21" s="50"/>
    </row>
    <row r="22" spans="1:11" ht="36" customHeight="1" x14ac:dyDescent="0.25">
      <c r="A22" s="110" t="s">
        <v>137</v>
      </c>
      <c r="C22" s="145" t="s">
        <v>101</v>
      </c>
      <c r="E22" s="167"/>
      <c r="F22" s="45">
        <v>2.5299999999999998</v>
      </c>
      <c r="G22" s="46">
        <v>5.69</v>
      </c>
      <c r="H22" s="86">
        <v>12.920000000000002</v>
      </c>
      <c r="I22" s="45">
        <v>115.67</v>
      </c>
      <c r="J22" s="45">
        <v>7.0000000000000007E-2</v>
      </c>
      <c r="K22" s="264" t="s">
        <v>269</v>
      </c>
    </row>
    <row r="23" spans="1:11" ht="15" customHeight="1" x14ac:dyDescent="0.25">
      <c r="A23" s="110"/>
      <c r="B23" s="48" t="s">
        <v>27</v>
      </c>
      <c r="C23" s="189"/>
      <c r="D23" s="86">
        <v>25</v>
      </c>
      <c r="E23" s="46">
        <v>25</v>
      </c>
      <c r="F23" s="86"/>
      <c r="G23" s="46"/>
      <c r="H23" s="86"/>
      <c r="I23" s="46"/>
      <c r="J23" s="86"/>
      <c r="K23" s="50"/>
    </row>
    <row r="24" spans="1:11" ht="15" customHeight="1" x14ac:dyDescent="0.25">
      <c r="A24" s="110"/>
      <c r="B24" s="48" t="s">
        <v>52</v>
      </c>
      <c r="C24" s="189"/>
      <c r="D24" s="86">
        <v>5.0999999999999996</v>
      </c>
      <c r="E24" s="46">
        <v>5</v>
      </c>
      <c r="F24" s="86"/>
      <c r="G24" s="46"/>
      <c r="H24" s="86"/>
      <c r="I24" s="46"/>
      <c r="J24" s="86"/>
      <c r="K24" s="50"/>
    </row>
    <row r="25" spans="1:11" ht="15" customHeight="1" thickBot="1" x14ac:dyDescent="0.3">
      <c r="A25" s="110"/>
      <c r="B25" s="48" t="s">
        <v>22</v>
      </c>
      <c r="C25" s="189"/>
      <c r="D25" s="86">
        <v>5</v>
      </c>
      <c r="E25" s="46">
        <v>5</v>
      </c>
      <c r="F25" s="46" t="s">
        <v>3</v>
      </c>
      <c r="G25" s="195"/>
      <c r="H25" s="125"/>
      <c r="I25" s="124"/>
      <c r="J25" s="86"/>
      <c r="K25" s="50"/>
    </row>
    <row r="26" spans="1:11" ht="15.75" customHeight="1" thickBot="1" x14ac:dyDescent="0.3">
      <c r="A26" s="377" t="s">
        <v>28</v>
      </c>
      <c r="B26" s="265"/>
      <c r="C26" s="266">
        <f>143+186+35</f>
        <v>364</v>
      </c>
      <c r="D26" s="257"/>
      <c r="E26" s="255"/>
      <c r="F26" s="64">
        <f>SUM(F10:F25)</f>
        <v>11.1694</v>
      </c>
      <c r="G26" s="64">
        <f>SUM(G10:G25)</f>
        <v>14.380200000000002</v>
      </c>
      <c r="H26" s="64">
        <f>SUM(H10:H25)</f>
        <v>49.56</v>
      </c>
      <c r="I26" s="64">
        <f>SUM(I10:I25)</f>
        <v>375.91</v>
      </c>
      <c r="J26" s="64">
        <f>SUM(J10:J25)</f>
        <v>1.91</v>
      </c>
      <c r="K26" s="267"/>
    </row>
    <row r="27" spans="1:11" ht="15" customHeight="1" x14ac:dyDescent="0.25">
      <c r="A27" s="376"/>
      <c r="B27" s="258" t="s">
        <v>29</v>
      </c>
      <c r="C27" s="189"/>
      <c r="D27" s="45"/>
      <c r="E27" s="46"/>
      <c r="F27" s="45"/>
      <c r="G27" s="105"/>
      <c r="H27" s="86"/>
      <c r="I27" s="105"/>
      <c r="J27" s="86"/>
      <c r="K27" s="259"/>
    </row>
    <row r="28" spans="1:11" ht="24" customHeight="1" x14ac:dyDescent="0.25">
      <c r="A28" s="369" t="s">
        <v>120</v>
      </c>
      <c r="B28" s="159"/>
      <c r="C28" s="85">
        <v>150</v>
      </c>
      <c r="D28" s="269"/>
      <c r="E28" s="269"/>
      <c r="F28" s="84">
        <v>4.3499999999999996</v>
      </c>
      <c r="G28" s="280">
        <v>3.75</v>
      </c>
      <c r="H28" s="269">
        <v>6.3</v>
      </c>
      <c r="I28" s="84">
        <v>76</v>
      </c>
      <c r="J28" s="339">
        <v>0.45</v>
      </c>
      <c r="K28" s="220" t="s">
        <v>111</v>
      </c>
    </row>
    <row r="29" spans="1:11" ht="19.5" customHeight="1" thickBot="1" x14ac:dyDescent="0.3">
      <c r="A29" s="110" t="s">
        <v>406</v>
      </c>
      <c r="B29" s="48" t="s">
        <v>126</v>
      </c>
      <c r="C29" s="85"/>
      <c r="D29" s="269">
        <v>155</v>
      </c>
      <c r="E29" s="269">
        <v>150</v>
      </c>
      <c r="F29" s="84"/>
      <c r="G29" s="339"/>
      <c r="H29" s="269"/>
      <c r="I29" s="84"/>
      <c r="J29" s="339"/>
      <c r="K29" s="220"/>
    </row>
    <row r="30" spans="1:11" ht="15.75" customHeight="1" thickBot="1" x14ac:dyDescent="0.3">
      <c r="A30" s="377" t="s">
        <v>28</v>
      </c>
      <c r="B30" s="265"/>
      <c r="C30" s="266">
        <v>150</v>
      </c>
      <c r="D30" s="257"/>
      <c r="E30" s="343"/>
      <c r="F30" s="64">
        <f>SUM(F28:F29)</f>
        <v>4.3499999999999996</v>
      </c>
      <c r="G30" s="64">
        <f>SUM(G28:G29)</f>
        <v>3.75</v>
      </c>
      <c r="H30" s="64">
        <f>SUM(H28:H29)</f>
        <v>6.3</v>
      </c>
      <c r="I30" s="64">
        <f>SUM(I28:I29)</f>
        <v>76</v>
      </c>
      <c r="J30" s="64">
        <f>SUM(J28:J29)</f>
        <v>0.45</v>
      </c>
      <c r="K30" s="267"/>
    </row>
    <row r="31" spans="1:11" ht="15" customHeight="1" x14ac:dyDescent="0.25">
      <c r="A31" s="376"/>
      <c r="B31" s="258" t="s">
        <v>30</v>
      </c>
      <c r="C31" s="254"/>
      <c r="D31" s="105"/>
      <c r="E31" s="344"/>
      <c r="F31" s="191"/>
      <c r="G31" s="190"/>
      <c r="H31" s="105"/>
      <c r="I31" s="190"/>
      <c r="J31" s="261"/>
      <c r="K31" s="268"/>
    </row>
    <row r="32" spans="1:11" s="9" customFormat="1" ht="33" customHeight="1" x14ac:dyDescent="0.25">
      <c r="A32" s="182" t="s">
        <v>471</v>
      </c>
      <c r="B32" s="13"/>
      <c r="C32" s="39">
        <v>30</v>
      </c>
      <c r="D32" s="99"/>
      <c r="E32" s="99"/>
      <c r="F32" s="40">
        <v>0.21</v>
      </c>
      <c r="G32" s="99">
        <v>0.03</v>
      </c>
      <c r="H32" s="40">
        <v>0.56999999999999995</v>
      </c>
      <c r="I32" s="99">
        <v>3.6</v>
      </c>
      <c r="J32" s="40">
        <v>1.47</v>
      </c>
      <c r="K32" s="465" t="s">
        <v>473</v>
      </c>
    </row>
    <row r="33" spans="1:11" s="9" customFormat="1" ht="16.5" customHeight="1" x14ac:dyDescent="0.25">
      <c r="A33" s="182"/>
      <c r="B33" s="13" t="s">
        <v>472</v>
      </c>
      <c r="C33" s="39"/>
      <c r="D33" s="99">
        <v>30.6</v>
      </c>
      <c r="E33" s="99">
        <v>30</v>
      </c>
      <c r="F33" s="40"/>
      <c r="G33" s="99"/>
      <c r="H33" s="40"/>
      <c r="I33" s="99"/>
      <c r="J33" s="40"/>
      <c r="K33" s="99"/>
    </row>
    <row r="34" spans="1:11" ht="44.25" customHeight="1" x14ac:dyDescent="0.25">
      <c r="A34" s="423" t="s">
        <v>299</v>
      </c>
      <c r="B34" s="438"/>
      <c r="C34" s="111" t="s">
        <v>71</v>
      </c>
      <c r="D34" s="46"/>
      <c r="E34" s="46"/>
      <c r="F34" s="113">
        <v>2.58</v>
      </c>
      <c r="G34" s="114">
        <v>2.86</v>
      </c>
      <c r="H34" s="113">
        <v>11.27</v>
      </c>
      <c r="I34" s="114">
        <v>89.36</v>
      </c>
      <c r="J34" s="137">
        <v>3.45</v>
      </c>
      <c r="K34" s="50" t="s">
        <v>306</v>
      </c>
    </row>
    <row r="35" spans="1:11" ht="15" customHeight="1" x14ac:dyDescent="0.25">
      <c r="A35" s="423"/>
      <c r="B35" s="438" t="s">
        <v>105</v>
      </c>
      <c r="C35" s="111"/>
      <c r="D35" s="46">
        <v>66.599999999999994</v>
      </c>
      <c r="E35" s="46">
        <v>50</v>
      </c>
      <c r="F35" s="45"/>
      <c r="G35" s="46"/>
      <c r="H35" s="45"/>
      <c r="I35" s="46"/>
      <c r="J35" s="262"/>
      <c r="K35" s="50"/>
    </row>
    <row r="36" spans="1:11" ht="15" customHeight="1" x14ac:dyDescent="0.25">
      <c r="A36" s="423"/>
      <c r="B36" s="438" t="s">
        <v>64</v>
      </c>
      <c r="C36" s="111"/>
      <c r="D36" s="46">
        <v>7.5</v>
      </c>
      <c r="E36" s="46">
        <v>6</v>
      </c>
      <c r="F36" s="45"/>
      <c r="G36" s="45"/>
      <c r="H36" s="45"/>
      <c r="I36" s="46"/>
      <c r="J36" s="439"/>
      <c r="K36" s="50"/>
    </row>
    <row r="37" spans="1:11" ht="15" customHeight="1" x14ac:dyDescent="0.25">
      <c r="A37" s="423"/>
      <c r="B37" s="438" t="s">
        <v>83</v>
      </c>
      <c r="C37" s="111"/>
      <c r="D37" s="46">
        <v>7.2</v>
      </c>
      <c r="E37" s="46">
        <v>6</v>
      </c>
      <c r="F37" s="45"/>
      <c r="G37" s="46"/>
      <c r="H37" s="45"/>
      <c r="I37" s="46"/>
      <c r="J37" s="262"/>
      <c r="K37" s="50"/>
    </row>
    <row r="38" spans="1:11" ht="15" customHeight="1" x14ac:dyDescent="0.25">
      <c r="A38" s="423"/>
      <c r="B38" s="438" t="s">
        <v>104</v>
      </c>
      <c r="C38" s="111"/>
      <c r="D38" s="46">
        <v>1.5</v>
      </c>
      <c r="E38" s="46">
        <v>1.5</v>
      </c>
      <c r="F38" s="45"/>
      <c r="G38" s="46"/>
      <c r="H38" s="45"/>
      <c r="I38" s="46"/>
      <c r="J38" s="262"/>
      <c r="K38" s="50"/>
    </row>
    <row r="39" spans="1:11" ht="15" customHeight="1" x14ac:dyDescent="0.25">
      <c r="A39" s="423"/>
      <c r="B39" s="440" t="s">
        <v>147</v>
      </c>
      <c r="C39" s="111"/>
      <c r="D39" s="46">
        <v>0.5</v>
      </c>
      <c r="E39" s="46">
        <v>0.5</v>
      </c>
      <c r="F39" s="45"/>
      <c r="G39" s="46"/>
      <c r="H39" s="45"/>
      <c r="I39" s="46"/>
      <c r="J39" s="262"/>
      <c r="K39" s="50"/>
    </row>
    <row r="40" spans="1:11" ht="15" customHeight="1" x14ac:dyDescent="0.25">
      <c r="A40" s="423"/>
      <c r="B40" s="438" t="s">
        <v>66</v>
      </c>
      <c r="C40" s="111"/>
      <c r="D40" s="46">
        <v>112.5</v>
      </c>
      <c r="E40" s="46">
        <v>112.5</v>
      </c>
      <c r="F40" s="45"/>
      <c r="G40" s="46"/>
      <c r="H40" s="45"/>
      <c r="I40" s="46"/>
      <c r="J40" s="262"/>
      <c r="K40" s="50"/>
    </row>
    <row r="41" spans="1:11" ht="16.5" customHeight="1" x14ac:dyDescent="0.25">
      <c r="A41" s="423"/>
      <c r="B41" s="438" t="s">
        <v>207</v>
      </c>
      <c r="C41" s="111"/>
      <c r="D41" s="46"/>
      <c r="E41" s="46">
        <v>15</v>
      </c>
      <c r="F41" s="439"/>
      <c r="G41" s="46"/>
      <c r="H41" s="439"/>
      <c r="I41" s="46"/>
      <c r="J41" s="125"/>
      <c r="K41" s="50"/>
    </row>
    <row r="42" spans="1:11" ht="15" customHeight="1" x14ac:dyDescent="0.25">
      <c r="A42" s="423"/>
      <c r="B42" s="438" t="s">
        <v>73</v>
      </c>
      <c r="C42" s="111"/>
      <c r="D42" s="46">
        <v>4.5999999999999996</v>
      </c>
      <c r="E42" s="46">
        <v>4.5999999999999996</v>
      </c>
      <c r="F42" s="439"/>
      <c r="G42" s="46"/>
      <c r="H42" s="439"/>
      <c r="I42" s="46"/>
      <c r="J42" s="125"/>
      <c r="K42" s="50"/>
    </row>
    <row r="43" spans="1:11" ht="15" customHeight="1" x14ac:dyDescent="0.25">
      <c r="A43" s="423"/>
      <c r="B43" s="438" t="s">
        <v>44</v>
      </c>
      <c r="C43" s="111"/>
      <c r="D43" s="46">
        <v>0.5</v>
      </c>
      <c r="E43" s="46">
        <v>0.5</v>
      </c>
      <c r="F43" s="439"/>
      <c r="G43" s="46"/>
      <c r="H43" s="439"/>
      <c r="I43" s="46"/>
      <c r="J43" s="125"/>
      <c r="K43" s="50"/>
    </row>
    <row r="44" spans="1:11" ht="15" customHeight="1" x14ac:dyDescent="0.25">
      <c r="A44" s="423"/>
      <c r="B44" s="438" t="s">
        <v>43</v>
      </c>
      <c r="C44" s="111"/>
      <c r="D44" s="46">
        <v>1.6</v>
      </c>
      <c r="E44" s="46">
        <v>1.32</v>
      </c>
      <c r="F44" s="439"/>
      <c r="G44" s="46"/>
      <c r="H44" s="439"/>
      <c r="I44" s="46"/>
      <c r="J44" s="125"/>
      <c r="K44" s="50"/>
    </row>
    <row r="45" spans="1:11" ht="15" customHeight="1" x14ac:dyDescent="0.25">
      <c r="A45" s="423"/>
      <c r="B45" s="438" t="s">
        <v>49</v>
      </c>
      <c r="C45" s="111"/>
      <c r="D45" s="46">
        <v>7.3</v>
      </c>
      <c r="E45" s="46">
        <v>7.3</v>
      </c>
      <c r="F45" s="439"/>
      <c r="G45" s="46"/>
      <c r="H45" s="439"/>
      <c r="I45" s="46"/>
      <c r="J45" s="125"/>
      <c r="K45" s="50"/>
    </row>
    <row r="46" spans="1:11" ht="15" customHeight="1" x14ac:dyDescent="0.25">
      <c r="A46" s="423"/>
      <c r="B46" s="438" t="s">
        <v>162</v>
      </c>
      <c r="C46" s="168"/>
      <c r="D46" s="46">
        <v>0.1</v>
      </c>
      <c r="E46" s="46">
        <v>0.1</v>
      </c>
      <c r="F46" s="439"/>
      <c r="G46" s="46"/>
      <c r="H46" s="439"/>
      <c r="I46" s="46"/>
      <c r="J46" s="262"/>
      <c r="K46" s="50"/>
    </row>
    <row r="47" spans="1:11" ht="15" customHeight="1" x14ac:dyDescent="0.25">
      <c r="A47" s="423"/>
      <c r="B47" s="438" t="s">
        <v>118</v>
      </c>
      <c r="C47" s="168"/>
      <c r="D47" s="46"/>
      <c r="E47" s="46">
        <v>13.5</v>
      </c>
      <c r="F47" s="439"/>
      <c r="G47" s="46"/>
      <c r="H47" s="439"/>
      <c r="I47" s="46"/>
      <c r="J47" s="262"/>
      <c r="K47" s="50"/>
    </row>
    <row r="48" spans="1:11" ht="15" customHeight="1" x14ac:dyDescent="0.25">
      <c r="A48" s="423"/>
      <c r="B48" s="438" t="s">
        <v>208</v>
      </c>
      <c r="C48" s="168"/>
      <c r="D48" s="46"/>
      <c r="E48" s="46">
        <v>15</v>
      </c>
      <c r="F48" s="439"/>
      <c r="G48" s="46"/>
      <c r="H48" s="439"/>
      <c r="I48" s="46"/>
      <c r="J48" s="262"/>
      <c r="K48" s="50"/>
    </row>
    <row r="49" spans="1:11" ht="15" customHeight="1" x14ac:dyDescent="0.25">
      <c r="A49" s="110" t="s">
        <v>224</v>
      </c>
      <c r="C49" s="189">
        <v>150</v>
      </c>
      <c r="D49" s="86"/>
      <c r="E49" s="45"/>
      <c r="F49" s="46">
        <v>12.71</v>
      </c>
      <c r="G49" s="86">
        <v>7.85</v>
      </c>
      <c r="H49" s="46">
        <v>26.8</v>
      </c>
      <c r="I49" s="86">
        <v>229</v>
      </c>
      <c r="J49" s="46">
        <v>4.5199999999999996</v>
      </c>
      <c r="K49" s="50" t="s">
        <v>276</v>
      </c>
    </row>
    <row r="50" spans="1:11" ht="26.25" customHeight="1" x14ac:dyDescent="0.25">
      <c r="A50" s="110"/>
      <c r="B50" s="48" t="s">
        <v>213</v>
      </c>
      <c r="C50" s="145"/>
      <c r="D50" s="86">
        <v>58.5</v>
      </c>
      <c r="E50" s="45">
        <v>55.2</v>
      </c>
      <c r="F50" s="46"/>
      <c r="G50" s="86"/>
      <c r="H50" s="46"/>
      <c r="I50" s="86"/>
      <c r="J50" s="46"/>
      <c r="K50" s="50"/>
    </row>
    <row r="51" spans="1:11" ht="18" customHeight="1" x14ac:dyDescent="0.25">
      <c r="A51" s="110"/>
      <c r="B51" s="48" t="s">
        <v>225</v>
      </c>
      <c r="C51" s="145"/>
      <c r="D51" s="86"/>
      <c r="E51" s="45">
        <v>24</v>
      </c>
      <c r="F51" s="46"/>
      <c r="G51" s="86"/>
      <c r="H51" s="46"/>
      <c r="I51" s="86"/>
      <c r="J51" s="46"/>
      <c r="K51" s="50"/>
    </row>
    <row r="52" spans="1:11" ht="14.25" customHeight="1" x14ac:dyDescent="0.25">
      <c r="A52" s="110"/>
      <c r="B52" s="48" t="s">
        <v>44</v>
      </c>
      <c r="C52" s="145"/>
      <c r="D52" s="86">
        <v>5</v>
      </c>
      <c r="E52" s="45">
        <v>5</v>
      </c>
      <c r="F52" s="46"/>
      <c r="G52" s="86"/>
      <c r="H52" s="46"/>
      <c r="I52" s="86"/>
      <c r="J52" s="46"/>
      <c r="K52" s="50"/>
    </row>
    <row r="53" spans="1:11" ht="11.25" customHeight="1" x14ac:dyDescent="0.25">
      <c r="A53" s="110"/>
      <c r="B53" s="48" t="s">
        <v>31</v>
      </c>
      <c r="C53" s="145"/>
      <c r="D53" s="86">
        <v>8.93</v>
      </c>
      <c r="E53" s="45">
        <v>7.5</v>
      </c>
      <c r="F53" s="46"/>
      <c r="G53" s="86"/>
      <c r="H53" s="46"/>
      <c r="I53" s="86"/>
      <c r="J53" s="167"/>
      <c r="K53" s="50"/>
    </row>
    <row r="54" spans="1:11" ht="15" customHeight="1" x14ac:dyDescent="0.25">
      <c r="A54" s="110"/>
      <c r="B54" s="48" t="s">
        <v>35</v>
      </c>
      <c r="C54" s="145"/>
      <c r="D54" s="86">
        <v>12.5</v>
      </c>
      <c r="E54" s="45">
        <v>10</v>
      </c>
      <c r="F54" s="46"/>
      <c r="G54" s="86"/>
      <c r="H54" s="46"/>
      <c r="I54" s="86"/>
      <c r="J54" s="167"/>
      <c r="K54" s="50"/>
    </row>
    <row r="55" spans="1:11" ht="15" customHeight="1" x14ac:dyDescent="0.25">
      <c r="A55" s="110"/>
      <c r="B55" s="48" t="s">
        <v>17</v>
      </c>
      <c r="C55" s="145"/>
      <c r="D55" s="86">
        <v>32</v>
      </c>
      <c r="E55" s="45">
        <v>32</v>
      </c>
      <c r="F55" s="46"/>
      <c r="G55" s="86"/>
      <c r="H55" s="46"/>
      <c r="I55" s="86"/>
      <c r="J55" s="46"/>
      <c r="K55" s="50"/>
    </row>
    <row r="56" spans="1:11" ht="15" customHeight="1" x14ac:dyDescent="0.25">
      <c r="A56" s="110"/>
      <c r="B56" s="48" t="s">
        <v>49</v>
      </c>
      <c r="C56" s="145"/>
      <c r="D56" s="86">
        <v>65</v>
      </c>
      <c r="E56" s="45">
        <v>65</v>
      </c>
      <c r="F56" s="46"/>
      <c r="G56" s="86"/>
      <c r="H56" s="46"/>
      <c r="I56" s="86"/>
      <c r="J56" s="167"/>
      <c r="K56" s="50"/>
    </row>
    <row r="57" spans="1:11" ht="15" customHeight="1" x14ac:dyDescent="0.25">
      <c r="A57" s="110"/>
      <c r="B57" s="361" t="s">
        <v>147</v>
      </c>
      <c r="C57" s="145"/>
      <c r="D57" s="46">
        <v>0.5</v>
      </c>
      <c r="E57" s="45">
        <v>0.5</v>
      </c>
      <c r="F57" s="46"/>
      <c r="G57" s="86"/>
      <c r="H57" s="46"/>
      <c r="I57" s="86"/>
      <c r="J57" s="167"/>
      <c r="K57" s="50"/>
    </row>
    <row r="58" spans="1:11" ht="15" customHeight="1" x14ac:dyDescent="0.25">
      <c r="A58" s="110"/>
      <c r="B58" s="48" t="s">
        <v>55</v>
      </c>
      <c r="C58" s="145"/>
      <c r="D58" s="86"/>
      <c r="E58" s="45">
        <v>126</v>
      </c>
      <c r="F58" s="46"/>
      <c r="G58" s="86"/>
      <c r="H58" s="46"/>
      <c r="I58" s="86"/>
      <c r="J58" s="167"/>
      <c r="K58" s="50"/>
    </row>
    <row r="59" spans="1:11" ht="15" customHeight="1" x14ac:dyDescent="0.25">
      <c r="A59" s="227" t="s">
        <v>197</v>
      </c>
      <c r="C59" s="168">
        <v>150</v>
      </c>
      <c r="D59" s="46"/>
      <c r="E59" s="86"/>
      <c r="F59" s="45">
        <v>0.5</v>
      </c>
      <c r="G59" s="46">
        <v>7.0000000000000007E-2</v>
      </c>
      <c r="H59" s="86">
        <v>14</v>
      </c>
      <c r="I59" s="357">
        <v>60</v>
      </c>
      <c r="J59" s="118">
        <v>0.54</v>
      </c>
      <c r="K59" s="50" t="s">
        <v>198</v>
      </c>
    </row>
    <row r="60" spans="1:11" ht="16.5" customHeight="1" x14ac:dyDescent="0.25">
      <c r="A60" s="110"/>
      <c r="B60" s="48" t="s">
        <v>199</v>
      </c>
      <c r="C60" s="168"/>
      <c r="D60" s="46">
        <v>12.75</v>
      </c>
      <c r="E60" s="86">
        <v>12.5</v>
      </c>
      <c r="F60" s="168"/>
      <c r="G60" s="189"/>
      <c r="H60" s="118"/>
      <c r="I60" s="189"/>
      <c r="J60" s="118"/>
      <c r="K60" s="50"/>
    </row>
    <row r="61" spans="1:11" ht="15" customHeight="1" x14ac:dyDescent="0.25">
      <c r="A61" s="110"/>
      <c r="B61" s="159" t="s">
        <v>21</v>
      </c>
      <c r="C61" s="168"/>
      <c r="D61" s="46">
        <v>5</v>
      </c>
      <c r="E61" s="86">
        <v>5</v>
      </c>
      <c r="F61" s="168"/>
      <c r="G61" s="189"/>
      <c r="H61" s="118"/>
      <c r="I61" s="357"/>
      <c r="J61" s="118"/>
      <c r="K61" s="50"/>
    </row>
    <row r="62" spans="1:11" ht="15" customHeight="1" x14ac:dyDescent="0.25">
      <c r="A62" s="110"/>
      <c r="B62" s="48" t="s">
        <v>49</v>
      </c>
      <c r="C62" s="168"/>
      <c r="D62" s="46">
        <v>152</v>
      </c>
      <c r="E62" s="86">
        <v>152</v>
      </c>
      <c r="F62" s="168"/>
      <c r="G62" s="189"/>
      <c r="H62" s="118"/>
      <c r="I62" s="357"/>
      <c r="J62" s="118"/>
      <c r="K62" s="50"/>
    </row>
    <row r="63" spans="1:11" ht="37.5" customHeight="1" thickBot="1" x14ac:dyDescent="0.3">
      <c r="A63" s="110" t="s">
        <v>161</v>
      </c>
      <c r="C63" s="168">
        <v>35</v>
      </c>
      <c r="D63" s="124">
        <v>35</v>
      </c>
      <c r="E63" s="125">
        <v>35</v>
      </c>
      <c r="F63" s="86">
        <v>2.3076923076923075</v>
      </c>
      <c r="G63" s="45">
        <v>0.41958041958041958</v>
      </c>
      <c r="H63" s="46">
        <v>13.846153846153847</v>
      </c>
      <c r="I63" s="45">
        <v>69.230769230769241</v>
      </c>
      <c r="J63" s="189"/>
      <c r="K63" s="214" t="s">
        <v>278</v>
      </c>
    </row>
    <row r="64" spans="1:11" ht="15.75" customHeight="1" thickBot="1" x14ac:dyDescent="0.3">
      <c r="A64" s="377" t="s">
        <v>28</v>
      </c>
      <c r="B64" s="265"/>
      <c r="C64" s="270">
        <f>C63+C59+C49+C34+C32</f>
        <v>515</v>
      </c>
      <c r="D64" s="256"/>
      <c r="E64" s="255"/>
      <c r="F64" s="64">
        <f>SUM(F31:F63)</f>
        <v>18.307692307692307</v>
      </c>
      <c r="G64" s="64">
        <f>SUM(G31:G63)</f>
        <v>11.229580419580419</v>
      </c>
      <c r="H64" s="64">
        <f>SUM(H31:H63)</f>
        <v>66.486153846153854</v>
      </c>
      <c r="I64" s="64">
        <f>SUM(I31:I63)</f>
        <v>451.19076923076921</v>
      </c>
      <c r="J64" s="64">
        <f>SUM(J31:J63)</f>
        <v>9.98</v>
      </c>
      <c r="K64" s="271"/>
    </row>
    <row r="65" spans="1:11" ht="30.75" customHeight="1" x14ac:dyDescent="0.25">
      <c r="A65" s="110"/>
      <c r="B65" s="364" t="s">
        <v>192</v>
      </c>
      <c r="C65" s="189"/>
      <c r="D65" s="86"/>
      <c r="E65" s="105"/>
      <c r="F65" s="118"/>
      <c r="G65" s="415"/>
      <c r="H65" s="118"/>
      <c r="I65" s="415"/>
      <c r="J65" s="118"/>
      <c r="K65" s="259"/>
    </row>
    <row r="66" spans="1:11" ht="17.25" customHeight="1" x14ac:dyDescent="0.25">
      <c r="A66" s="378" t="s">
        <v>42</v>
      </c>
      <c r="B66" s="215"/>
      <c r="C66" s="60">
        <v>100</v>
      </c>
      <c r="D66" s="437">
        <v>100</v>
      </c>
      <c r="E66" s="61">
        <v>100</v>
      </c>
      <c r="F66" s="216">
        <v>0.4</v>
      </c>
      <c r="G66" s="61">
        <v>0.4</v>
      </c>
      <c r="H66" s="216">
        <v>9.8000000000000007</v>
      </c>
      <c r="I66" s="61">
        <v>47</v>
      </c>
      <c r="J66" s="216">
        <v>10</v>
      </c>
      <c r="K66" s="413" t="s">
        <v>447</v>
      </c>
    </row>
    <row r="67" spans="1:11" ht="18" customHeight="1" x14ac:dyDescent="0.25">
      <c r="A67" s="378" t="s">
        <v>196</v>
      </c>
      <c r="B67" s="2"/>
      <c r="C67" s="61"/>
      <c r="D67" s="437"/>
      <c r="E67" s="61"/>
      <c r="F67" s="216"/>
      <c r="G67" s="61"/>
      <c r="H67" s="216"/>
      <c r="I67" s="61"/>
      <c r="J67" s="7"/>
      <c r="K67" s="413"/>
    </row>
    <row r="68" spans="1:11" ht="24" customHeight="1" x14ac:dyDescent="0.25">
      <c r="A68" s="369" t="s">
        <v>127</v>
      </c>
      <c r="B68" s="142"/>
      <c r="C68" s="241" t="s">
        <v>180</v>
      </c>
      <c r="D68" s="420"/>
      <c r="E68" s="84"/>
      <c r="F68" s="420">
        <v>8.98</v>
      </c>
      <c r="G68" s="84">
        <v>2.93</v>
      </c>
      <c r="H68" s="420">
        <v>4.4000000000000004</v>
      </c>
      <c r="I68" s="84">
        <v>80</v>
      </c>
      <c r="J68" s="420">
        <v>0.32</v>
      </c>
      <c r="K68" s="220" t="s">
        <v>128</v>
      </c>
    </row>
    <row r="69" spans="1:11" ht="19.5" customHeight="1" x14ac:dyDescent="0.25">
      <c r="A69" s="369"/>
      <c r="B69" s="142" t="s">
        <v>109</v>
      </c>
      <c r="C69" s="84"/>
      <c r="D69" s="339">
        <v>51.54</v>
      </c>
      <c r="E69" s="84">
        <v>37.9</v>
      </c>
      <c r="F69" s="339"/>
      <c r="G69" s="84"/>
      <c r="H69" s="339"/>
      <c r="I69" s="84"/>
      <c r="J69" s="218"/>
      <c r="K69" s="220"/>
    </row>
    <row r="70" spans="1:11" ht="20.25" customHeight="1" x14ac:dyDescent="0.25">
      <c r="A70" s="369"/>
      <c r="B70" s="142" t="s">
        <v>75</v>
      </c>
      <c r="C70" s="84"/>
      <c r="D70" s="339"/>
      <c r="E70" s="84">
        <v>30</v>
      </c>
      <c r="F70" s="339"/>
      <c r="G70" s="84"/>
      <c r="H70" s="339"/>
      <c r="I70" s="84"/>
      <c r="J70" s="218"/>
      <c r="K70" s="220"/>
    </row>
    <row r="71" spans="1:11" ht="19.5" customHeight="1" x14ac:dyDescent="0.25">
      <c r="A71" s="369"/>
      <c r="B71" s="48" t="s">
        <v>139</v>
      </c>
      <c r="C71" s="84"/>
      <c r="D71" s="339">
        <v>6.2</v>
      </c>
      <c r="E71" s="84">
        <v>6.2</v>
      </c>
      <c r="F71" s="339"/>
      <c r="G71" s="84"/>
      <c r="H71" s="339"/>
      <c r="I71" s="84"/>
      <c r="J71" s="218"/>
      <c r="K71" s="220"/>
    </row>
    <row r="72" spans="1:11" ht="18.75" customHeight="1" x14ac:dyDescent="0.25">
      <c r="A72" s="369"/>
      <c r="B72" s="142" t="s">
        <v>43</v>
      </c>
      <c r="C72" s="84"/>
      <c r="D72" s="339">
        <v>4.8</v>
      </c>
      <c r="E72" s="84">
        <v>4</v>
      </c>
      <c r="F72" s="339"/>
      <c r="G72" s="84"/>
      <c r="H72" s="339"/>
      <c r="I72" s="84"/>
      <c r="J72" s="218"/>
      <c r="K72" s="220"/>
    </row>
    <row r="73" spans="1:11" ht="17.25" customHeight="1" x14ac:dyDescent="0.25">
      <c r="A73" s="369"/>
      <c r="B73" s="142" t="s">
        <v>129</v>
      </c>
      <c r="C73" s="84"/>
      <c r="D73" s="339">
        <v>9</v>
      </c>
      <c r="E73" s="84">
        <v>9</v>
      </c>
      <c r="F73" s="339"/>
      <c r="G73" s="84"/>
      <c r="H73" s="339"/>
      <c r="I73" s="84"/>
      <c r="J73" s="218"/>
      <c r="K73" s="220"/>
    </row>
    <row r="74" spans="1:11" ht="18" customHeight="1" x14ac:dyDescent="0.25">
      <c r="A74" s="369"/>
      <c r="B74" s="142" t="s">
        <v>44</v>
      </c>
      <c r="C74" s="84"/>
      <c r="D74" s="339">
        <v>1.7</v>
      </c>
      <c r="E74" s="84">
        <v>1.7</v>
      </c>
      <c r="F74" s="339"/>
      <c r="G74" s="84"/>
      <c r="H74" s="339"/>
      <c r="I74" s="84"/>
      <c r="J74" s="218"/>
      <c r="K74" s="220"/>
    </row>
    <row r="75" spans="1:11" ht="24" customHeight="1" x14ac:dyDescent="0.25">
      <c r="A75" s="369"/>
      <c r="B75" s="361" t="s">
        <v>147</v>
      </c>
      <c r="C75" s="84"/>
      <c r="D75" s="339">
        <v>0.3</v>
      </c>
      <c r="E75" s="84">
        <v>0.3</v>
      </c>
      <c r="F75" s="339"/>
      <c r="G75" s="84"/>
      <c r="H75" s="339"/>
      <c r="I75" s="84"/>
      <c r="J75" s="218"/>
      <c r="K75" s="220"/>
    </row>
    <row r="76" spans="1:11" ht="15.75" customHeight="1" x14ac:dyDescent="0.25">
      <c r="A76" s="369"/>
      <c r="B76" s="142" t="s">
        <v>36</v>
      </c>
      <c r="C76" s="84"/>
      <c r="D76" s="339">
        <v>0.8</v>
      </c>
      <c r="E76" s="84">
        <v>0.8</v>
      </c>
      <c r="F76" s="339"/>
      <c r="G76" s="84"/>
      <c r="H76" s="339"/>
      <c r="I76" s="84"/>
      <c r="J76" s="218"/>
      <c r="K76" s="220"/>
    </row>
    <row r="77" spans="1:11" ht="15.75" customHeight="1" x14ac:dyDescent="0.25">
      <c r="A77" s="369"/>
      <c r="B77" s="142" t="s">
        <v>142</v>
      </c>
      <c r="C77" s="84"/>
      <c r="D77" s="339"/>
      <c r="E77" s="84">
        <v>45</v>
      </c>
      <c r="F77" s="339"/>
      <c r="G77" s="84"/>
      <c r="H77" s="339"/>
      <c r="I77" s="84"/>
      <c r="J77" s="218"/>
      <c r="K77" s="220"/>
    </row>
    <row r="78" spans="1:11" ht="18" customHeight="1" x14ac:dyDescent="0.25">
      <c r="A78" s="369"/>
      <c r="B78" s="219" t="s">
        <v>130</v>
      </c>
      <c r="C78" s="85"/>
      <c r="D78" s="339"/>
      <c r="E78" s="84"/>
      <c r="F78" s="339"/>
      <c r="G78" s="84"/>
      <c r="H78" s="339"/>
      <c r="I78" s="84"/>
      <c r="J78" s="218"/>
      <c r="K78" s="220"/>
    </row>
    <row r="79" spans="1:11" ht="18" customHeight="1" x14ac:dyDescent="0.25">
      <c r="A79" s="369"/>
      <c r="B79" s="159" t="s">
        <v>129</v>
      </c>
      <c r="C79" s="85"/>
      <c r="D79" s="339">
        <v>7.5</v>
      </c>
      <c r="E79" s="84">
        <v>7.5</v>
      </c>
      <c r="F79" s="339"/>
      <c r="G79" s="84"/>
      <c r="H79" s="339"/>
      <c r="I79" s="84"/>
      <c r="J79" s="218"/>
      <c r="K79" s="220"/>
    </row>
    <row r="80" spans="1:11" ht="15" customHeight="1" x14ac:dyDescent="0.25">
      <c r="A80" s="369"/>
      <c r="B80" s="159" t="s">
        <v>44</v>
      </c>
      <c r="C80" s="85"/>
      <c r="D80" s="339">
        <v>0.8</v>
      </c>
      <c r="E80" s="84">
        <v>0.8</v>
      </c>
      <c r="F80" s="339"/>
      <c r="G80" s="84"/>
      <c r="H80" s="339"/>
      <c r="I80" s="84"/>
      <c r="J80" s="218"/>
      <c r="K80" s="220"/>
    </row>
    <row r="81" spans="1:11" ht="18.75" customHeight="1" x14ac:dyDescent="0.25">
      <c r="A81" s="369"/>
      <c r="B81" s="159" t="s">
        <v>40</v>
      </c>
      <c r="C81" s="85"/>
      <c r="D81" s="339">
        <v>0.8</v>
      </c>
      <c r="E81" s="84">
        <v>0.8</v>
      </c>
      <c r="F81" s="339"/>
      <c r="G81" s="84"/>
      <c r="H81" s="339"/>
      <c r="I81" s="84"/>
      <c r="J81" s="218"/>
      <c r="K81" s="220"/>
    </row>
    <row r="82" spans="1:11" ht="19.5" customHeight="1" x14ac:dyDescent="0.25">
      <c r="A82" s="369"/>
      <c r="B82" s="159" t="s">
        <v>20</v>
      </c>
      <c r="C82" s="85"/>
      <c r="D82" s="339">
        <v>7.5</v>
      </c>
      <c r="E82" s="84">
        <v>7.5</v>
      </c>
      <c r="F82" s="339"/>
      <c r="G82" s="84"/>
      <c r="H82" s="339"/>
      <c r="I82" s="84"/>
      <c r="J82" s="218"/>
      <c r="K82" s="220"/>
    </row>
    <row r="83" spans="1:11" ht="19.5" customHeight="1" x14ac:dyDescent="0.25">
      <c r="A83" s="369"/>
      <c r="B83" s="159" t="s">
        <v>21</v>
      </c>
      <c r="C83" s="85"/>
      <c r="D83" s="339">
        <v>0.15</v>
      </c>
      <c r="E83" s="84">
        <v>0.15</v>
      </c>
      <c r="F83" s="339"/>
      <c r="G83" s="84"/>
      <c r="H83" s="339"/>
      <c r="I83" s="84"/>
      <c r="J83" s="218"/>
      <c r="K83" s="220"/>
    </row>
    <row r="84" spans="1:11" ht="19.5" customHeight="1" x14ac:dyDescent="0.25">
      <c r="A84" s="369"/>
      <c r="B84" s="361" t="s">
        <v>147</v>
      </c>
      <c r="C84" s="85"/>
      <c r="D84" s="339">
        <v>0.09</v>
      </c>
      <c r="E84" s="84">
        <v>0.09</v>
      </c>
      <c r="F84" s="339"/>
      <c r="G84" s="84"/>
      <c r="H84" s="339"/>
      <c r="I84" s="84"/>
      <c r="J84" s="218"/>
      <c r="K84" s="220"/>
    </row>
    <row r="85" spans="1:11" ht="19.5" customHeight="1" x14ac:dyDescent="0.25">
      <c r="A85" s="369"/>
      <c r="B85" s="159" t="s">
        <v>131</v>
      </c>
      <c r="C85" s="85"/>
      <c r="D85" s="339"/>
      <c r="E85" s="84">
        <v>15</v>
      </c>
      <c r="F85" s="339"/>
      <c r="G85" s="84"/>
      <c r="H85" s="339"/>
      <c r="I85" s="84"/>
      <c r="J85" s="218"/>
      <c r="K85" s="220"/>
    </row>
    <row r="86" spans="1:11" ht="23.25" customHeight="1" x14ac:dyDescent="0.25">
      <c r="A86" s="110" t="s">
        <v>446</v>
      </c>
      <c r="C86" s="189">
        <v>120</v>
      </c>
      <c r="D86" s="86"/>
      <c r="E86" s="46"/>
      <c r="F86" s="86">
        <v>2.4500000000000002</v>
      </c>
      <c r="G86" s="46">
        <v>3.84</v>
      </c>
      <c r="H86" s="86">
        <v>16.350000000000001</v>
      </c>
      <c r="I86" s="46">
        <v>109.8</v>
      </c>
      <c r="J86" s="86">
        <v>14.53</v>
      </c>
      <c r="K86" s="220" t="s">
        <v>270</v>
      </c>
    </row>
    <row r="87" spans="1:11" ht="23.25" customHeight="1" x14ac:dyDescent="0.25">
      <c r="A87" s="110"/>
      <c r="B87" s="48" t="s">
        <v>34</v>
      </c>
      <c r="C87" s="189"/>
      <c r="D87" s="86">
        <v>136.80000000000001</v>
      </c>
      <c r="E87" s="46">
        <v>102.6</v>
      </c>
      <c r="F87" s="86"/>
      <c r="G87" s="46"/>
      <c r="H87" s="86"/>
      <c r="I87" s="46"/>
      <c r="J87" s="86"/>
      <c r="K87" s="220"/>
    </row>
    <row r="88" spans="1:11" ht="15.75" customHeight="1" x14ac:dyDescent="0.25">
      <c r="A88" s="110"/>
      <c r="B88" s="48" t="s">
        <v>19</v>
      </c>
      <c r="C88" s="189"/>
      <c r="D88" s="86">
        <v>18.96</v>
      </c>
      <c r="E88" s="46">
        <v>18</v>
      </c>
      <c r="F88" s="86"/>
      <c r="G88" s="46"/>
      <c r="H88" s="86"/>
      <c r="I88" s="46"/>
      <c r="J88" s="86"/>
      <c r="K88" s="220"/>
    </row>
    <row r="89" spans="1:11" ht="15" customHeight="1" x14ac:dyDescent="0.25">
      <c r="A89" s="110"/>
      <c r="B89" s="48" t="s">
        <v>22</v>
      </c>
      <c r="C89" s="189"/>
      <c r="D89" s="86">
        <v>4.2</v>
      </c>
      <c r="E89" s="46">
        <v>4.2</v>
      </c>
      <c r="F89" s="86"/>
      <c r="G89" s="46"/>
      <c r="H89" s="86"/>
      <c r="I89" s="46"/>
      <c r="J89" s="86"/>
      <c r="K89" s="220"/>
    </row>
    <row r="90" spans="1:11" ht="15" customHeight="1" x14ac:dyDescent="0.25">
      <c r="A90" s="110"/>
      <c r="B90" s="361" t="s">
        <v>147</v>
      </c>
      <c r="C90" s="189"/>
      <c r="D90" s="86">
        <v>0.45</v>
      </c>
      <c r="E90" s="46">
        <v>0.45</v>
      </c>
      <c r="F90" s="86"/>
      <c r="G90" s="46"/>
      <c r="H90" s="86"/>
      <c r="I90" s="46"/>
      <c r="J90" s="86"/>
      <c r="K90" s="220"/>
    </row>
    <row r="91" spans="1:11" ht="26.25" customHeight="1" x14ac:dyDescent="0.25">
      <c r="A91" s="369" t="s">
        <v>139</v>
      </c>
      <c r="B91" s="159"/>
      <c r="C91" s="85">
        <v>20</v>
      </c>
      <c r="D91" s="339">
        <v>20</v>
      </c>
      <c r="E91" s="84">
        <v>20</v>
      </c>
      <c r="F91" s="339">
        <v>1.52</v>
      </c>
      <c r="G91" s="84">
        <v>0.16</v>
      </c>
      <c r="H91" s="339">
        <v>9.84</v>
      </c>
      <c r="I91" s="84">
        <v>47</v>
      </c>
      <c r="J91" s="339">
        <v>2.2000000000000002E-2</v>
      </c>
      <c r="K91" s="220" t="s">
        <v>273</v>
      </c>
    </row>
    <row r="92" spans="1:11" ht="27.75" customHeight="1" x14ac:dyDescent="0.25">
      <c r="A92" s="110" t="s">
        <v>100</v>
      </c>
      <c r="C92" s="189" t="s">
        <v>133</v>
      </c>
      <c r="D92" s="86"/>
      <c r="E92" s="46"/>
      <c r="F92" s="86">
        <v>6.3063063063063057E-2</v>
      </c>
      <c r="G92" s="46">
        <v>1.8018018018018018E-2</v>
      </c>
      <c r="H92" s="86">
        <v>5.01</v>
      </c>
      <c r="I92" s="46">
        <v>19.95</v>
      </c>
      <c r="J92" s="86">
        <v>0.03</v>
      </c>
      <c r="K92" s="220" t="s">
        <v>271</v>
      </c>
    </row>
    <row r="93" spans="1:11" ht="15" customHeight="1" x14ac:dyDescent="0.25">
      <c r="A93" s="110"/>
      <c r="B93" s="48" t="s">
        <v>160</v>
      </c>
      <c r="C93" s="189"/>
      <c r="D93" s="86">
        <v>0.4</v>
      </c>
      <c r="E93" s="46">
        <v>0.4</v>
      </c>
      <c r="F93" s="118"/>
      <c r="G93" s="189"/>
      <c r="H93" s="118"/>
      <c r="I93" s="189"/>
      <c r="J93" s="118"/>
      <c r="K93" s="220"/>
    </row>
    <row r="94" spans="1:11" ht="15" customHeight="1" x14ac:dyDescent="0.25">
      <c r="A94" s="110"/>
      <c r="B94" s="48" t="s">
        <v>21</v>
      </c>
      <c r="C94" s="189"/>
      <c r="D94" s="86">
        <v>5</v>
      </c>
      <c r="E94" s="46">
        <v>5</v>
      </c>
      <c r="F94" s="118"/>
      <c r="G94" s="189"/>
      <c r="H94" s="118"/>
      <c r="I94" s="189"/>
      <c r="J94" s="118"/>
      <c r="K94" s="220"/>
    </row>
    <row r="95" spans="1:11" ht="15" customHeight="1" thickBot="1" x14ac:dyDescent="0.3">
      <c r="A95" s="110"/>
      <c r="B95" s="48" t="s">
        <v>20</v>
      </c>
      <c r="C95" s="189"/>
      <c r="D95" s="439">
        <v>150</v>
      </c>
      <c r="E95" s="46">
        <v>150</v>
      </c>
      <c r="F95" s="118"/>
      <c r="G95" s="189"/>
      <c r="H95" s="118"/>
      <c r="I95" s="189"/>
      <c r="J95" s="118"/>
      <c r="K95" s="447"/>
    </row>
    <row r="96" spans="1:11" ht="15.75" customHeight="1" thickBot="1" x14ac:dyDescent="0.3">
      <c r="A96" s="379" t="s">
        <v>28</v>
      </c>
      <c r="B96" s="272"/>
      <c r="C96" s="273">
        <f>C66+60+C86+C91+155</f>
        <v>455</v>
      </c>
      <c r="D96" s="345"/>
      <c r="E96" s="347"/>
      <c r="F96" s="446">
        <f>SUM(F65:F95)</f>
        <v>13.413063063063065</v>
      </c>
      <c r="G96" s="274">
        <f>SUM(G65:G95)</f>
        <v>7.3480180180180179</v>
      </c>
      <c r="H96" s="446">
        <f>SUM(H65:H95)</f>
        <v>45.4</v>
      </c>
      <c r="I96" s="274">
        <f>SUM(I65:I95)</f>
        <v>303.75</v>
      </c>
      <c r="J96" s="446">
        <f>SUM(J65:J95)</f>
        <v>24.902000000000001</v>
      </c>
      <c r="K96" s="441"/>
    </row>
    <row r="97" spans="1:11" ht="15.75" customHeight="1" thickBot="1" x14ac:dyDescent="0.3">
      <c r="A97" s="377" t="s">
        <v>47</v>
      </c>
      <c r="B97" s="275"/>
      <c r="C97" s="270">
        <f>C26+C30+C64+C96</f>
        <v>1484</v>
      </c>
      <c r="D97" s="64"/>
      <c r="E97" s="64"/>
      <c r="F97" s="276">
        <f>F26+F30+F64+F96</f>
        <v>47.240155370755367</v>
      </c>
      <c r="G97" s="276">
        <f>G26+G30+G64+G96</f>
        <v>36.707798437598441</v>
      </c>
      <c r="H97" s="276">
        <f>H26+H30+H64+H96</f>
        <v>167.74615384615385</v>
      </c>
      <c r="I97" s="276">
        <f>I26+I30+I64+I96</f>
        <v>1206.8507692307692</v>
      </c>
      <c r="J97" s="277">
        <f>J26+J30+J64+J96</f>
        <v>37.242000000000004</v>
      </c>
      <c r="K97" s="441"/>
    </row>
    <row r="98" spans="1:11" ht="15" customHeight="1" x14ac:dyDescent="0.25">
      <c r="C98" s="278"/>
      <c r="D98" s="340"/>
      <c r="E98" s="86"/>
      <c r="F98" s="86"/>
      <c r="G98" s="86"/>
      <c r="H98" s="86"/>
      <c r="I98" s="86"/>
      <c r="K98" s="442"/>
    </row>
    <row r="99" spans="1:11" ht="15.75" customHeight="1" thickBot="1" x14ac:dyDescent="0.3">
      <c r="A99" s="321" t="s">
        <v>48</v>
      </c>
      <c r="B99" s="251"/>
      <c r="C99" s="252"/>
      <c r="D99" s="320"/>
      <c r="K99" s="443"/>
    </row>
    <row r="100" spans="1:11" ht="32.25" customHeight="1" thickBot="1" x14ac:dyDescent="0.3">
      <c r="A100" s="504" t="s">
        <v>242</v>
      </c>
      <c r="B100" s="500" t="s">
        <v>372</v>
      </c>
      <c r="C100" s="500" t="s">
        <v>368</v>
      </c>
      <c r="D100" s="190" t="s">
        <v>369</v>
      </c>
      <c r="E100" s="105" t="s">
        <v>370</v>
      </c>
      <c r="F100" s="497" t="s">
        <v>5</v>
      </c>
      <c r="G100" s="498"/>
      <c r="H100" s="499"/>
      <c r="I100" s="190" t="s">
        <v>371</v>
      </c>
      <c r="J100" s="190" t="s">
        <v>6</v>
      </c>
      <c r="K100" s="444" t="s">
        <v>7</v>
      </c>
    </row>
    <row r="101" spans="1:11" ht="15.75" customHeight="1" thickBot="1" x14ac:dyDescent="0.3">
      <c r="A101" s="505"/>
      <c r="B101" s="501"/>
      <c r="C101" s="501"/>
      <c r="D101" s="255" t="s">
        <v>8</v>
      </c>
      <c r="E101" s="255" t="s">
        <v>9</v>
      </c>
      <c r="F101" s="255" t="s">
        <v>10</v>
      </c>
      <c r="G101" s="255" t="s">
        <v>11</v>
      </c>
      <c r="H101" s="257" t="s">
        <v>12</v>
      </c>
      <c r="I101" s="257" t="s">
        <v>13</v>
      </c>
      <c r="J101" s="257" t="s">
        <v>14</v>
      </c>
      <c r="K101" s="441"/>
    </row>
    <row r="102" spans="1:11" ht="15" customHeight="1" x14ac:dyDescent="0.25">
      <c r="A102" s="376"/>
      <c r="B102" s="258" t="s">
        <v>15</v>
      </c>
      <c r="C102" s="188"/>
      <c r="D102" s="105"/>
      <c r="E102" s="261"/>
      <c r="F102" s="263"/>
      <c r="G102" s="261"/>
      <c r="H102" s="261"/>
      <c r="I102" s="263"/>
      <c r="J102" s="263"/>
      <c r="K102" s="445"/>
    </row>
    <row r="103" spans="1:11" ht="47.25" customHeight="1" x14ac:dyDescent="0.25">
      <c r="A103" s="44" t="s">
        <v>393</v>
      </c>
      <c r="C103" s="189" t="s">
        <v>191</v>
      </c>
      <c r="D103" s="46"/>
      <c r="E103" s="46"/>
      <c r="F103" s="45">
        <v>3.76</v>
      </c>
      <c r="G103" s="46">
        <v>6.13</v>
      </c>
      <c r="H103" s="46">
        <v>22.96</v>
      </c>
      <c r="I103" s="45">
        <v>162</v>
      </c>
      <c r="J103" s="45">
        <v>0.67</v>
      </c>
      <c r="K103" s="220" t="s">
        <v>390</v>
      </c>
    </row>
    <row r="104" spans="1:11" ht="15" customHeight="1" x14ac:dyDescent="0.25">
      <c r="A104" s="44"/>
      <c r="B104" s="48" t="s">
        <v>391</v>
      </c>
      <c r="C104" s="189"/>
      <c r="D104" s="46">
        <v>18</v>
      </c>
      <c r="E104" s="46">
        <v>18</v>
      </c>
      <c r="F104" s="46"/>
      <c r="G104" s="86"/>
      <c r="H104" s="46"/>
      <c r="I104" s="86"/>
      <c r="J104" s="45"/>
      <c r="K104" s="220"/>
    </row>
    <row r="105" spans="1:11" ht="15" customHeight="1" x14ac:dyDescent="0.25">
      <c r="A105" s="44"/>
      <c r="B105" s="48" t="s">
        <v>19</v>
      </c>
      <c r="C105" s="189"/>
      <c r="D105" s="46">
        <v>70</v>
      </c>
      <c r="E105" s="46">
        <v>70</v>
      </c>
      <c r="F105" s="46"/>
      <c r="G105" s="46"/>
      <c r="H105" s="46"/>
      <c r="I105" s="46"/>
      <c r="J105" s="45"/>
      <c r="K105" s="220"/>
    </row>
    <row r="106" spans="1:11" ht="15" customHeight="1" x14ac:dyDescent="0.25">
      <c r="A106" s="44"/>
      <c r="B106" s="48" t="s">
        <v>49</v>
      </c>
      <c r="C106" s="189"/>
      <c r="D106" s="46">
        <v>53</v>
      </c>
      <c r="E106" s="46">
        <v>53</v>
      </c>
      <c r="F106" s="46"/>
      <c r="G106" s="86"/>
      <c r="H106" s="46"/>
      <c r="I106" s="86"/>
      <c r="J106" s="45"/>
      <c r="K106" s="220"/>
    </row>
    <row r="107" spans="1:11" ht="15" customHeight="1" x14ac:dyDescent="0.25">
      <c r="A107" s="44"/>
      <c r="B107" s="48" t="s">
        <v>21</v>
      </c>
      <c r="C107" s="189"/>
      <c r="D107" s="46">
        <v>2</v>
      </c>
      <c r="E107" s="46">
        <v>2</v>
      </c>
      <c r="F107" s="46"/>
      <c r="G107" s="86"/>
      <c r="H107" s="46"/>
      <c r="I107" s="86"/>
      <c r="J107" s="45"/>
      <c r="K107" s="220"/>
    </row>
    <row r="108" spans="1:11" ht="15" customHeight="1" x14ac:dyDescent="0.25">
      <c r="A108" s="44"/>
      <c r="B108" s="48" t="s">
        <v>147</v>
      </c>
      <c r="C108" s="189"/>
      <c r="D108" s="46">
        <v>0.4</v>
      </c>
      <c r="E108" s="46">
        <v>0.4</v>
      </c>
      <c r="F108" s="46"/>
      <c r="G108" s="86"/>
      <c r="H108" s="46"/>
      <c r="I108" s="86"/>
      <c r="J108" s="45"/>
      <c r="K108" s="220"/>
    </row>
    <row r="109" spans="1:11" ht="15" customHeight="1" x14ac:dyDescent="0.25">
      <c r="A109" s="44"/>
      <c r="B109" s="361" t="s">
        <v>22</v>
      </c>
      <c r="C109" s="189"/>
      <c r="D109" s="46">
        <v>3</v>
      </c>
      <c r="E109" s="46">
        <v>3</v>
      </c>
      <c r="F109" s="46"/>
      <c r="G109" s="86"/>
      <c r="H109" s="46"/>
      <c r="I109" s="86"/>
      <c r="J109" s="45"/>
      <c r="K109" s="220"/>
    </row>
    <row r="110" spans="1:11" ht="23.25" customHeight="1" x14ac:dyDescent="0.25">
      <c r="A110" s="110" t="s">
        <v>50</v>
      </c>
      <c r="C110" s="189" t="s">
        <v>187</v>
      </c>
      <c r="E110" s="167"/>
      <c r="F110" s="86">
        <v>3.6702000000000004</v>
      </c>
      <c r="G110" s="46">
        <v>3.1896</v>
      </c>
      <c r="H110" s="86">
        <v>10.87</v>
      </c>
      <c r="I110" s="46">
        <v>90.78</v>
      </c>
      <c r="J110" s="86">
        <v>1.43</v>
      </c>
      <c r="K110" s="220" t="s">
        <v>274</v>
      </c>
    </row>
    <row r="111" spans="1:11" ht="15" customHeight="1" x14ac:dyDescent="0.25">
      <c r="A111" s="110"/>
      <c r="B111" s="48" t="s">
        <v>51</v>
      </c>
      <c r="C111" s="189"/>
      <c r="D111" s="86">
        <v>2</v>
      </c>
      <c r="E111" s="46">
        <v>2</v>
      </c>
      <c r="F111" s="86"/>
      <c r="G111" s="46"/>
      <c r="H111" s="86"/>
      <c r="I111" s="46"/>
      <c r="J111" s="86"/>
      <c r="K111" s="220"/>
    </row>
    <row r="112" spans="1:11" ht="15" customHeight="1" x14ac:dyDescent="0.25">
      <c r="A112" s="110"/>
      <c r="B112" s="48" t="s">
        <v>21</v>
      </c>
      <c r="C112" s="189"/>
      <c r="D112" s="86">
        <v>6</v>
      </c>
      <c r="E112" s="46">
        <v>6</v>
      </c>
      <c r="F112" s="86"/>
      <c r="G112" s="46"/>
      <c r="H112" s="86"/>
      <c r="I112" s="46"/>
      <c r="J112" s="86"/>
      <c r="K112" s="220"/>
    </row>
    <row r="113" spans="1:11" ht="15" customHeight="1" x14ac:dyDescent="0.25">
      <c r="A113" s="110"/>
      <c r="B113" s="48" t="s">
        <v>19</v>
      </c>
      <c r="C113" s="189"/>
      <c r="D113" s="86">
        <v>110</v>
      </c>
      <c r="E113" s="46">
        <v>110</v>
      </c>
      <c r="F113" s="86"/>
      <c r="G113" s="46"/>
      <c r="H113" s="86"/>
      <c r="I113" s="46"/>
      <c r="J113" s="86"/>
      <c r="K113" s="220"/>
    </row>
    <row r="114" spans="1:11" ht="15" customHeight="1" x14ac:dyDescent="0.25">
      <c r="A114" s="110"/>
      <c r="B114" s="48" t="s">
        <v>20</v>
      </c>
      <c r="C114" s="189"/>
      <c r="D114" s="86">
        <v>80</v>
      </c>
      <c r="E114" s="46">
        <v>80</v>
      </c>
      <c r="F114" s="86"/>
      <c r="G114" s="46"/>
      <c r="H114" s="86"/>
      <c r="I114" s="46"/>
      <c r="J114" s="86"/>
      <c r="K114" s="220"/>
    </row>
    <row r="115" spans="1:11" ht="30" customHeight="1" x14ac:dyDescent="0.25">
      <c r="A115" s="110" t="s">
        <v>25</v>
      </c>
      <c r="C115" s="145" t="s">
        <v>99</v>
      </c>
      <c r="D115" s="260"/>
      <c r="E115" s="167"/>
      <c r="F115" s="45">
        <v>1.915</v>
      </c>
      <c r="G115" s="46">
        <v>4.3549999999999995</v>
      </c>
      <c r="H115" s="86">
        <v>12.92</v>
      </c>
      <c r="I115" s="46">
        <v>98.5</v>
      </c>
      <c r="J115" s="118"/>
      <c r="K115" s="220" t="s">
        <v>233</v>
      </c>
    </row>
    <row r="116" spans="1:11" ht="15" customHeight="1" x14ac:dyDescent="0.25">
      <c r="A116" s="110"/>
      <c r="B116" s="48" t="s">
        <v>27</v>
      </c>
      <c r="C116" s="189"/>
      <c r="D116" s="45">
        <v>25</v>
      </c>
      <c r="E116" s="46">
        <v>25</v>
      </c>
      <c r="F116" s="168"/>
      <c r="G116" s="189"/>
      <c r="H116" s="118"/>
      <c r="I116" s="189"/>
      <c r="J116" s="118"/>
      <c r="K116" s="220"/>
    </row>
    <row r="117" spans="1:11" ht="15" customHeight="1" thickBot="1" x14ac:dyDescent="0.3">
      <c r="A117" s="110"/>
      <c r="B117" s="48" t="s">
        <v>22</v>
      </c>
      <c r="C117" s="189"/>
      <c r="D117" s="45">
        <v>5</v>
      </c>
      <c r="E117" s="46">
        <v>5</v>
      </c>
      <c r="F117" s="168" t="s">
        <v>3</v>
      </c>
      <c r="G117" s="213"/>
      <c r="H117" s="118"/>
      <c r="I117" s="213"/>
      <c r="J117" s="118"/>
      <c r="K117" s="220"/>
    </row>
    <row r="118" spans="1:11" ht="15.75" customHeight="1" thickBot="1" x14ac:dyDescent="0.3">
      <c r="A118" s="377" t="s">
        <v>28</v>
      </c>
      <c r="B118" s="275"/>
      <c r="C118" s="266">
        <f>143+186+30</f>
        <v>359</v>
      </c>
      <c r="D118" s="291"/>
      <c r="E118" s="64"/>
      <c r="F118" s="277">
        <f>SUM(F103:F117)</f>
        <v>9.3452000000000002</v>
      </c>
      <c r="G118" s="277">
        <f>SUM(G103:G117)</f>
        <v>13.674599999999998</v>
      </c>
      <c r="H118" s="277">
        <f>SUM(H103:H117)</f>
        <v>46.75</v>
      </c>
      <c r="I118" s="277">
        <f>SUM(I103:I117)</f>
        <v>351.28</v>
      </c>
      <c r="J118" s="277">
        <f>SUM(J103:J117)</f>
        <v>2.1</v>
      </c>
      <c r="K118" s="64"/>
    </row>
    <row r="119" spans="1:11" ht="15" customHeight="1" x14ac:dyDescent="0.25">
      <c r="A119" s="110"/>
      <c r="B119" s="251" t="s">
        <v>29</v>
      </c>
      <c r="C119" s="145"/>
      <c r="D119" s="86"/>
      <c r="E119" s="46"/>
      <c r="F119" s="46"/>
      <c r="G119" s="46"/>
      <c r="H119" s="46"/>
      <c r="I119" s="45"/>
      <c r="J119" s="45"/>
      <c r="K119" s="50"/>
    </row>
    <row r="120" spans="1:11" ht="15" customHeight="1" x14ac:dyDescent="0.25">
      <c r="A120" s="369" t="s">
        <v>120</v>
      </c>
      <c r="B120" s="159"/>
      <c r="C120" s="85">
        <v>150</v>
      </c>
      <c r="D120" s="269"/>
      <c r="E120" s="269"/>
      <c r="F120" s="84">
        <v>4.3499999999999996</v>
      </c>
      <c r="G120" s="280">
        <v>3.75</v>
      </c>
      <c r="H120" s="269">
        <v>6.3</v>
      </c>
      <c r="I120" s="84">
        <v>76</v>
      </c>
      <c r="J120" s="339">
        <v>0.45</v>
      </c>
      <c r="K120" s="50" t="s">
        <v>111</v>
      </c>
    </row>
    <row r="121" spans="1:11" ht="15" customHeight="1" x14ac:dyDescent="0.25">
      <c r="A121" s="110" t="s">
        <v>407</v>
      </c>
      <c r="B121" s="48" t="s">
        <v>126</v>
      </c>
      <c r="C121" s="85"/>
      <c r="D121" s="269">
        <v>155</v>
      </c>
      <c r="E121" s="269">
        <v>150</v>
      </c>
      <c r="F121" s="84"/>
      <c r="G121" s="339"/>
      <c r="H121" s="269"/>
      <c r="I121" s="84"/>
      <c r="J121" s="339"/>
      <c r="K121" s="50"/>
    </row>
    <row r="122" spans="1:11" ht="23.25" customHeight="1" thickBot="1" x14ac:dyDescent="0.3">
      <c r="A122" s="110" t="s">
        <v>418</v>
      </c>
      <c r="C122" s="85">
        <v>20</v>
      </c>
      <c r="D122" s="339">
        <v>20</v>
      </c>
      <c r="E122" s="269">
        <v>20</v>
      </c>
      <c r="F122" s="84">
        <v>2.96</v>
      </c>
      <c r="G122" s="339">
        <v>3.7599999999999993</v>
      </c>
      <c r="H122" s="84">
        <v>29.24</v>
      </c>
      <c r="I122" s="84">
        <v>162.80000000000001</v>
      </c>
      <c r="J122" s="339">
        <v>5.2000000000000005E-2</v>
      </c>
      <c r="K122" s="50" t="s">
        <v>272</v>
      </c>
    </row>
    <row r="123" spans="1:11" ht="15.75" customHeight="1" thickBot="1" x14ac:dyDescent="0.3">
      <c r="A123" s="377" t="s">
        <v>28</v>
      </c>
      <c r="B123" s="265"/>
      <c r="C123" s="266">
        <f>C120+C122</f>
        <v>170</v>
      </c>
      <c r="D123" s="257"/>
      <c r="E123" s="343"/>
      <c r="F123" s="64">
        <f>SUM(F119:F122)</f>
        <v>7.31</v>
      </c>
      <c r="G123" s="64">
        <f>SUM(G119:G122)</f>
        <v>7.51</v>
      </c>
      <c r="H123" s="64">
        <f>SUM(H119:H122)</f>
        <v>35.54</v>
      </c>
      <c r="I123" s="64">
        <f>SUM(I119:I122)</f>
        <v>238.8</v>
      </c>
      <c r="J123" s="64">
        <f>SUM(J119:J122)</f>
        <v>0.502</v>
      </c>
      <c r="K123" s="281"/>
    </row>
    <row r="124" spans="1:11" ht="15" customHeight="1" x14ac:dyDescent="0.25">
      <c r="A124" s="376"/>
      <c r="B124" s="258" t="s">
        <v>30</v>
      </c>
      <c r="C124" s="282"/>
      <c r="D124" s="105"/>
      <c r="E124" s="346"/>
      <c r="F124" s="105"/>
      <c r="G124" s="191"/>
      <c r="H124" s="105"/>
      <c r="I124" s="191"/>
      <c r="J124" s="261"/>
      <c r="K124" s="268"/>
    </row>
    <row r="125" spans="1:11" ht="36.75" customHeight="1" x14ac:dyDescent="0.25">
      <c r="A125" s="48" t="s">
        <v>474</v>
      </c>
      <c r="B125" s="115"/>
      <c r="C125" s="85">
        <v>40</v>
      </c>
      <c r="D125" s="356"/>
      <c r="E125" s="115"/>
      <c r="F125" s="84">
        <v>0.55000000000000004</v>
      </c>
      <c r="G125" s="339">
        <v>0.56000000000000005</v>
      </c>
      <c r="H125" s="84">
        <v>5.94</v>
      </c>
      <c r="I125" s="339">
        <v>31.32</v>
      </c>
      <c r="J125" s="84">
        <v>1.8266666666666669</v>
      </c>
      <c r="K125" s="189" t="s">
        <v>469</v>
      </c>
    </row>
    <row r="126" spans="1:11" ht="15" customHeight="1" x14ac:dyDescent="0.25">
      <c r="A126" s="115"/>
      <c r="B126" s="159" t="s">
        <v>64</v>
      </c>
      <c r="C126" s="356"/>
      <c r="D126" s="84">
        <v>45</v>
      </c>
      <c r="E126" s="339">
        <v>36</v>
      </c>
      <c r="F126" s="356"/>
      <c r="G126" s="115"/>
      <c r="H126" s="356"/>
      <c r="I126" s="115"/>
      <c r="J126" s="356"/>
      <c r="K126" s="356"/>
    </row>
    <row r="127" spans="1:11" ht="15" customHeight="1" x14ac:dyDescent="0.25">
      <c r="A127" s="115"/>
      <c r="B127" s="48" t="s">
        <v>470</v>
      </c>
      <c r="C127" s="356"/>
      <c r="D127" s="84"/>
      <c r="E127" s="339">
        <v>33</v>
      </c>
      <c r="F127" s="356"/>
      <c r="G127" s="115"/>
      <c r="H127" s="356"/>
      <c r="I127" s="115"/>
      <c r="J127" s="356"/>
      <c r="K127" s="356"/>
    </row>
    <row r="128" spans="1:11" ht="15" customHeight="1" x14ac:dyDescent="0.25">
      <c r="A128" s="9"/>
      <c r="B128" s="159" t="s">
        <v>433</v>
      </c>
      <c r="C128" s="164"/>
      <c r="D128" s="61">
        <v>4.8</v>
      </c>
      <c r="E128" s="216">
        <v>4.7</v>
      </c>
      <c r="F128" s="164"/>
      <c r="G128" s="9"/>
      <c r="H128" s="164"/>
      <c r="I128" s="9"/>
      <c r="J128" s="164"/>
      <c r="K128" s="164"/>
    </row>
    <row r="129" spans="1:11" ht="15" customHeight="1" x14ac:dyDescent="0.25">
      <c r="A129" s="9"/>
      <c r="B129" s="159" t="s">
        <v>475</v>
      </c>
      <c r="C129" s="164"/>
      <c r="D129" s="61"/>
      <c r="E129" s="216">
        <v>7</v>
      </c>
      <c r="F129" s="164"/>
      <c r="G129" s="9"/>
      <c r="H129" s="164"/>
      <c r="I129" s="9"/>
      <c r="J129" s="164"/>
      <c r="K129" s="164"/>
    </row>
    <row r="130" spans="1:11" ht="15" customHeight="1" x14ac:dyDescent="0.25">
      <c r="A130" s="9"/>
      <c r="B130" s="159" t="s">
        <v>296</v>
      </c>
      <c r="C130" s="164"/>
      <c r="D130" s="61">
        <v>0.2</v>
      </c>
      <c r="E130" s="216">
        <v>0.2</v>
      </c>
      <c r="F130" s="164"/>
      <c r="G130" s="9"/>
      <c r="H130" s="164"/>
      <c r="I130" s="9"/>
      <c r="J130" s="164"/>
      <c r="K130" s="164"/>
    </row>
    <row r="131" spans="1:11" ht="54" customHeight="1" x14ac:dyDescent="0.25">
      <c r="A131" s="155" t="s">
        <v>356</v>
      </c>
      <c r="C131" s="189" t="s">
        <v>133</v>
      </c>
      <c r="D131" s="46"/>
      <c r="E131" s="86"/>
      <c r="F131" s="46">
        <v>1.81077770205806</v>
      </c>
      <c r="G131" s="86">
        <v>3.6994757865822336</v>
      </c>
      <c r="H131" s="46">
        <v>6.7359701408037234</v>
      </c>
      <c r="I131" s="86">
        <v>70.307561883393973</v>
      </c>
      <c r="J131" s="46">
        <v>6.43</v>
      </c>
      <c r="K131" s="50" t="s">
        <v>275</v>
      </c>
    </row>
    <row r="132" spans="1:11" ht="15" customHeight="1" x14ac:dyDescent="0.25">
      <c r="A132" s="110"/>
      <c r="B132" s="48" t="s">
        <v>146</v>
      </c>
      <c r="C132" s="189"/>
      <c r="D132" s="46">
        <v>15</v>
      </c>
      <c r="E132" s="86">
        <v>12</v>
      </c>
      <c r="F132" s="46"/>
      <c r="G132" s="86"/>
      <c r="H132" s="46"/>
      <c r="I132" s="86"/>
      <c r="J132" s="46"/>
      <c r="K132" s="50"/>
    </row>
    <row r="133" spans="1:11" ht="15" customHeight="1" x14ac:dyDescent="0.25">
      <c r="A133" s="110"/>
      <c r="B133" s="48" t="s">
        <v>105</v>
      </c>
      <c r="C133" s="189"/>
      <c r="D133" s="46">
        <v>15.96</v>
      </c>
      <c r="E133" s="86">
        <v>12</v>
      </c>
      <c r="F133" s="46"/>
      <c r="G133" s="86"/>
      <c r="H133" s="46"/>
      <c r="I133" s="86"/>
      <c r="J133" s="46"/>
      <c r="K133" s="50"/>
    </row>
    <row r="134" spans="1:11" ht="15" customHeight="1" x14ac:dyDescent="0.25">
      <c r="A134" s="110"/>
      <c r="B134" s="48" t="s">
        <v>64</v>
      </c>
      <c r="C134" s="189"/>
      <c r="D134" s="46">
        <v>7.5</v>
      </c>
      <c r="E134" s="86">
        <v>6</v>
      </c>
      <c r="F134" s="46"/>
      <c r="G134" s="86"/>
      <c r="H134" s="46"/>
      <c r="I134" s="86"/>
      <c r="J134" s="167"/>
      <c r="K134" s="50"/>
    </row>
    <row r="135" spans="1:11" ht="15" customHeight="1" x14ac:dyDescent="0.25">
      <c r="A135" s="110"/>
      <c r="B135" s="48" t="s">
        <v>83</v>
      </c>
      <c r="C135" s="189"/>
      <c r="D135" s="46">
        <v>7.14</v>
      </c>
      <c r="E135" s="86">
        <v>6</v>
      </c>
      <c r="F135" s="46"/>
      <c r="G135" s="86"/>
      <c r="H135" s="46"/>
      <c r="I135" s="86"/>
      <c r="J135" s="167"/>
      <c r="K135" s="50"/>
    </row>
    <row r="136" spans="1:11" ht="15" customHeight="1" x14ac:dyDescent="0.25">
      <c r="A136" s="110"/>
      <c r="B136" s="48" t="s">
        <v>318</v>
      </c>
      <c r="C136" s="189"/>
      <c r="D136" s="46">
        <v>30.72</v>
      </c>
      <c r="E136" s="86">
        <v>24</v>
      </c>
      <c r="F136" s="46"/>
      <c r="G136" s="86"/>
      <c r="H136" s="46"/>
      <c r="I136" s="86"/>
      <c r="J136" s="167"/>
      <c r="K136" s="50"/>
    </row>
    <row r="137" spans="1:11" ht="15" customHeight="1" x14ac:dyDescent="0.25">
      <c r="A137" s="110"/>
      <c r="B137" s="48" t="s">
        <v>104</v>
      </c>
      <c r="C137" s="189"/>
      <c r="D137" s="46">
        <v>3</v>
      </c>
      <c r="E137" s="86">
        <v>3</v>
      </c>
      <c r="F137" s="46"/>
      <c r="G137" s="86"/>
      <c r="H137" s="46"/>
      <c r="I137" s="86"/>
      <c r="J137" s="167"/>
      <c r="K137" s="50"/>
    </row>
    <row r="138" spans="1:11" ht="15" customHeight="1" x14ac:dyDescent="0.25">
      <c r="A138" s="110"/>
      <c r="B138" s="48" t="s">
        <v>46</v>
      </c>
      <c r="C138" s="189"/>
      <c r="D138" s="46">
        <v>1.8</v>
      </c>
      <c r="E138" s="86">
        <v>1.8</v>
      </c>
      <c r="F138" s="46"/>
      <c r="G138" s="86"/>
      <c r="H138" s="46"/>
      <c r="I138" s="86"/>
      <c r="J138" s="167"/>
      <c r="K138" s="50"/>
    </row>
    <row r="139" spans="1:11" ht="15" customHeight="1" x14ac:dyDescent="0.25">
      <c r="A139" s="110"/>
      <c r="B139" s="48" t="s">
        <v>114</v>
      </c>
      <c r="C139" s="189"/>
      <c r="D139" s="46">
        <v>0.8</v>
      </c>
      <c r="E139" s="86">
        <v>0.8</v>
      </c>
      <c r="F139" s="46"/>
      <c r="G139" s="86"/>
      <c r="H139" s="46"/>
      <c r="I139" s="86"/>
      <c r="J139" s="167"/>
      <c r="K139" s="50"/>
    </row>
    <row r="140" spans="1:11" ht="15" customHeight="1" x14ac:dyDescent="0.25">
      <c r="A140" s="110"/>
      <c r="B140" s="361" t="s">
        <v>147</v>
      </c>
      <c r="C140" s="189"/>
      <c r="D140" s="46">
        <v>0.5</v>
      </c>
      <c r="E140" s="86">
        <v>0.5</v>
      </c>
      <c r="F140" s="46"/>
      <c r="G140" s="86"/>
      <c r="H140" s="46"/>
      <c r="I140" s="86"/>
      <c r="J140" s="167"/>
      <c r="K140" s="50"/>
    </row>
    <row r="141" spans="1:11" ht="15" customHeight="1" x14ac:dyDescent="0.25">
      <c r="A141" s="110"/>
      <c r="B141" s="48" t="s">
        <v>66</v>
      </c>
      <c r="C141" s="189"/>
      <c r="D141" s="46">
        <v>120</v>
      </c>
      <c r="E141" s="86">
        <v>120</v>
      </c>
      <c r="F141" s="46"/>
      <c r="G141" s="86"/>
      <c r="H141" s="46"/>
      <c r="I141" s="86"/>
      <c r="J141" s="167"/>
      <c r="K141" s="50"/>
    </row>
    <row r="142" spans="1:11" ht="15" customHeight="1" x14ac:dyDescent="0.25">
      <c r="A142" s="110"/>
      <c r="B142" s="48" t="s">
        <v>67</v>
      </c>
      <c r="C142" s="189"/>
      <c r="D142" s="46">
        <v>5</v>
      </c>
      <c r="E142" s="86">
        <v>5</v>
      </c>
      <c r="F142" s="46"/>
      <c r="G142" s="86"/>
      <c r="H142" s="46"/>
      <c r="I142" s="86"/>
      <c r="J142" s="167"/>
      <c r="K142" s="50"/>
    </row>
    <row r="143" spans="1:11" ht="15" customHeight="1" x14ac:dyDescent="0.25">
      <c r="A143" s="110" t="s">
        <v>297</v>
      </c>
      <c r="C143" s="189" t="s">
        <v>214</v>
      </c>
      <c r="D143" s="86"/>
      <c r="E143" s="46"/>
      <c r="F143" s="86">
        <v>8.73</v>
      </c>
      <c r="G143" s="46">
        <v>10.07</v>
      </c>
      <c r="H143" s="86">
        <v>1.73</v>
      </c>
      <c r="I143" s="46">
        <v>132.6</v>
      </c>
      <c r="J143" s="86">
        <v>0.56000000000000005</v>
      </c>
      <c r="K143" s="341" t="s">
        <v>351</v>
      </c>
    </row>
    <row r="144" spans="1:11" ht="15" customHeight="1" x14ac:dyDescent="0.25">
      <c r="A144" s="110"/>
      <c r="B144" s="8" t="s">
        <v>310</v>
      </c>
      <c r="C144" s="189"/>
      <c r="D144" s="86">
        <v>48</v>
      </c>
      <c r="E144" s="46">
        <v>48</v>
      </c>
      <c r="F144" s="86"/>
      <c r="G144" s="46"/>
      <c r="H144" s="86"/>
      <c r="I144" s="46"/>
      <c r="J144" s="86"/>
      <c r="K144" s="50"/>
    </row>
    <row r="145" spans="1:11" ht="15" customHeight="1" x14ac:dyDescent="0.25">
      <c r="A145" s="110"/>
      <c r="B145" s="8" t="s">
        <v>162</v>
      </c>
      <c r="C145" s="189"/>
      <c r="D145" s="86">
        <v>0.3</v>
      </c>
      <c r="E145" s="46">
        <v>0.3</v>
      </c>
      <c r="F145" s="86"/>
      <c r="G145" s="46"/>
      <c r="H145" s="86"/>
      <c r="I145" s="46"/>
      <c r="J145" s="86"/>
      <c r="K145" s="50"/>
    </row>
    <row r="146" spans="1:11" ht="15" customHeight="1" x14ac:dyDescent="0.25">
      <c r="A146" s="110"/>
      <c r="B146" s="8" t="s">
        <v>307</v>
      </c>
      <c r="C146" s="189"/>
      <c r="D146" s="86"/>
      <c r="E146" s="46">
        <v>30</v>
      </c>
      <c r="F146" s="86"/>
      <c r="G146" s="46"/>
      <c r="H146" s="86"/>
      <c r="I146" s="46"/>
      <c r="J146" s="86"/>
      <c r="K146" s="50"/>
    </row>
    <row r="147" spans="1:11" ht="15" customHeight="1" x14ac:dyDescent="0.25">
      <c r="A147" s="110"/>
      <c r="B147" s="48" t="s">
        <v>64</v>
      </c>
      <c r="C147" s="189"/>
      <c r="D147" s="86">
        <v>13.13</v>
      </c>
      <c r="E147" s="46">
        <v>10.5</v>
      </c>
      <c r="F147" s="86"/>
      <c r="G147" s="46"/>
      <c r="H147" s="86"/>
      <c r="I147" s="46"/>
      <c r="J147" s="86"/>
      <c r="K147" s="50"/>
    </row>
    <row r="148" spans="1:11" ht="15" customHeight="1" x14ac:dyDescent="0.25">
      <c r="A148" s="110"/>
      <c r="B148" s="48" t="s">
        <v>83</v>
      </c>
      <c r="C148" s="189"/>
      <c r="D148" s="86">
        <v>6.36</v>
      </c>
      <c r="E148" s="46">
        <v>5.3</v>
      </c>
      <c r="F148" s="86"/>
      <c r="G148" s="46"/>
      <c r="H148" s="86"/>
      <c r="I148" s="46"/>
      <c r="J148" s="86"/>
      <c r="K148" s="50"/>
    </row>
    <row r="149" spans="1:11" ht="15" customHeight="1" x14ac:dyDescent="0.25">
      <c r="A149" s="110"/>
      <c r="B149" s="48" t="s">
        <v>108</v>
      </c>
      <c r="C149" s="189"/>
      <c r="D149" s="86">
        <v>22.5</v>
      </c>
      <c r="E149" s="46">
        <v>22.5</v>
      </c>
      <c r="F149" s="86"/>
      <c r="G149" s="46"/>
      <c r="H149" s="86"/>
      <c r="I149" s="46"/>
      <c r="J149" s="86"/>
      <c r="K149" s="50"/>
    </row>
    <row r="150" spans="1:11" ht="15" customHeight="1" x14ac:dyDescent="0.25">
      <c r="A150" s="110"/>
      <c r="B150" s="48" t="s">
        <v>114</v>
      </c>
      <c r="C150" s="189"/>
      <c r="D150" s="86">
        <v>0.9</v>
      </c>
      <c r="E150" s="46">
        <v>0.9</v>
      </c>
      <c r="F150" s="86"/>
      <c r="G150" s="46"/>
      <c r="H150" s="86"/>
      <c r="I150" s="46"/>
      <c r="J150" s="86"/>
      <c r="K150" s="50"/>
    </row>
    <row r="151" spans="1:11" ht="15" customHeight="1" x14ac:dyDescent="0.25">
      <c r="A151" s="110"/>
      <c r="B151" s="48" t="s">
        <v>217</v>
      </c>
      <c r="C151" s="189"/>
      <c r="D151" s="86">
        <v>1.5</v>
      </c>
      <c r="E151" s="46">
        <v>1.5</v>
      </c>
      <c r="F151" s="86"/>
      <c r="G151" s="46"/>
      <c r="H151" s="86"/>
      <c r="I151" s="46"/>
      <c r="J151" s="86"/>
      <c r="K151" s="50"/>
    </row>
    <row r="152" spans="1:11" ht="15" customHeight="1" x14ac:dyDescent="0.25">
      <c r="A152" s="110"/>
      <c r="B152" s="48" t="s">
        <v>104</v>
      </c>
      <c r="C152" s="189"/>
      <c r="D152" s="86">
        <v>2</v>
      </c>
      <c r="E152" s="46">
        <v>2</v>
      </c>
      <c r="F152" s="86"/>
      <c r="G152" s="46"/>
      <c r="H152" s="86"/>
      <c r="I152" s="46"/>
      <c r="J152" s="86"/>
      <c r="K152" s="50"/>
    </row>
    <row r="153" spans="1:11" ht="17.25" customHeight="1" x14ac:dyDescent="0.25">
      <c r="A153" s="110"/>
      <c r="B153" s="48" t="s">
        <v>162</v>
      </c>
      <c r="C153" s="189"/>
      <c r="D153" s="86">
        <v>0.15</v>
      </c>
      <c r="E153" s="46">
        <v>0.15</v>
      </c>
      <c r="F153" s="86"/>
      <c r="G153" s="46"/>
      <c r="H153" s="86"/>
      <c r="I153" s="46"/>
      <c r="J153" s="86"/>
      <c r="K153" s="50"/>
    </row>
    <row r="154" spans="1:11" ht="31.5" customHeight="1" x14ac:dyDescent="0.25">
      <c r="A154" s="98" t="s">
        <v>304</v>
      </c>
      <c r="B154" s="8"/>
      <c r="C154" s="28" t="s">
        <v>190</v>
      </c>
      <c r="D154" s="29"/>
      <c r="E154" s="203"/>
      <c r="F154" s="29">
        <v>6.45</v>
      </c>
      <c r="G154" s="203">
        <v>3.13</v>
      </c>
      <c r="H154" s="29">
        <v>29.16</v>
      </c>
      <c r="I154" s="203">
        <v>170.14</v>
      </c>
      <c r="J154" s="29">
        <v>0</v>
      </c>
      <c r="K154" s="47" t="s">
        <v>309</v>
      </c>
    </row>
    <row r="155" spans="1:11" ht="15" customHeight="1" x14ac:dyDescent="0.25">
      <c r="A155" s="98"/>
      <c r="B155" s="8" t="s">
        <v>308</v>
      </c>
      <c r="C155" s="28"/>
      <c r="D155" s="29">
        <v>52.4</v>
      </c>
      <c r="E155" s="203">
        <v>52.4</v>
      </c>
      <c r="F155" s="203"/>
      <c r="G155" s="203"/>
      <c r="H155" s="29"/>
      <c r="I155" s="203"/>
      <c r="J155" s="29"/>
      <c r="K155" s="205"/>
    </row>
    <row r="156" spans="1:11" ht="15" customHeight="1" x14ac:dyDescent="0.25">
      <c r="A156" s="98"/>
      <c r="B156" s="8" t="s">
        <v>108</v>
      </c>
      <c r="C156" s="28"/>
      <c r="D156" s="29">
        <v>78.099999999999994</v>
      </c>
      <c r="E156" s="203">
        <v>78.099999999999994</v>
      </c>
      <c r="F156" s="203"/>
      <c r="G156" s="203"/>
      <c r="H156" s="29"/>
      <c r="I156" s="203"/>
      <c r="J156" s="29"/>
      <c r="K156" s="205"/>
    </row>
    <row r="157" spans="1:11" ht="15" customHeight="1" x14ac:dyDescent="0.25">
      <c r="A157" s="98"/>
      <c r="B157" s="8" t="s">
        <v>162</v>
      </c>
      <c r="C157" s="28"/>
      <c r="D157" s="29">
        <v>0.3</v>
      </c>
      <c r="E157" s="203">
        <v>0.3</v>
      </c>
      <c r="F157" s="203"/>
      <c r="G157" s="203"/>
      <c r="H157" s="29"/>
      <c r="I157" s="203"/>
      <c r="J157" s="29"/>
      <c r="K157" s="205"/>
    </row>
    <row r="158" spans="1:11" ht="15" customHeight="1" x14ac:dyDescent="0.25">
      <c r="A158" s="98"/>
      <c r="B158" s="8" t="s">
        <v>44</v>
      </c>
      <c r="C158" s="28"/>
      <c r="D158" s="29">
        <v>2</v>
      </c>
      <c r="E158" s="203">
        <v>2</v>
      </c>
      <c r="F158" s="203"/>
      <c r="G158" s="203"/>
      <c r="H158" s="29"/>
      <c r="I158" s="203"/>
      <c r="J158" s="29"/>
      <c r="K158" s="205"/>
    </row>
    <row r="159" spans="1:11" ht="15" customHeight="1" x14ac:dyDescent="0.25">
      <c r="A159" s="110" t="s">
        <v>203</v>
      </c>
      <c r="C159" s="189">
        <v>150</v>
      </c>
      <c r="D159" s="86"/>
      <c r="E159" s="45"/>
      <c r="F159" s="46">
        <v>0.12</v>
      </c>
      <c r="G159" s="86">
        <v>0.12</v>
      </c>
      <c r="H159" s="46">
        <v>20.91</v>
      </c>
      <c r="I159" s="86">
        <v>85.95</v>
      </c>
      <c r="J159" s="46">
        <v>2.85</v>
      </c>
      <c r="K159" s="50" t="s">
        <v>277</v>
      </c>
    </row>
    <row r="160" spans="1:11" ht="15" customHeight="1" x14ac:dyDescent="0.25">
      <c r="A160" s="110"/>
      <c r="B160" s="48" t="s">
        <v>145</v>
      </c>
      <c r="C160" s="189"/>
      <c r="D160" s="86">
        <v>28.5</v>
      </c>
      <c r="E160" s="45">
        <v>25</v>
      </c>
      <c r="F160" s="46"/>
      <c r="G160" s="86"/>
      <c r="H160" s="46"/>
      <c r="I160" s="86"/>
      <c r="J160" s="167"/>
      <c r="K160" s="50"/>
    </row>
    <row r="161" spans="1:11" ht="15" customHeight="1" x14ac:dyDescent="0.25">
      <c r="A161" s="110"/>
      <c r="B161" s="48" t="s">
        <v>144</v>
      </c>
      <c r="C161" s="189"/>
      <c r="D161" s="86">
        <v>5</v>
      </c>
      <c r="E161" s="45">
        <v>5</v>
      </c>
      <c r="F161" s="46"/>
      <c r="G161" s="86"/>
      <c r="H161" s="46"/>
      <c r="I161" s="86"/>
      <c r="J161" s="167"/>
      <c r="K161" s="50"/>
    </row>
    <row r="162" spans="1:11" ht="15" customHeight="1" x14ac:dyDescent="0.25">
      <c r="A162" s="110"/>
      <c r="B162" s="48" t="s">
        <v>49</v>
      </c>
      <c r="C162" s="189"/>
      <c r="D162" s="86">
        <v>152</v>
      </c>
      <c r="E162" s="45">
        <v>152</v>
      </c>
      <c r="F162" s="46"/>
      <c r="G162" s="86"/>
      <c r="H162" s="46"/>
      <c r="I162" s="86"/>
      <c r="J162" s="167"/>
      <c r="K162" s="50"/>
    </row>
    <row r="163" spans="1:11" ht="15" customHeight="1" x14ac:dyDescent="0.25">
      <c r="A163" s="98"/>
      <c r="B163" s="8"/>
      <c r="C163" s="28"/>
      <c r="D163" s="29"/>
      <c r="E163" s="203"/>
      <c r="F163" s="29"/>
      <c r="G163" s="203"/>
      <c r="H163" s="29"/>
      <c r="I163" s="203"/>
      <c r="J163" s="29"/>
      <c r="K163" s="203"/>
    </row>
    <row r="164" spans="1:11" ht="21" customHeight="1" x14ac:dyDescent="0.25">
      <c r="A164" s="110" t="s">
        <v>139</v>
      </c>
      <c r="C164" s="189">
        <v>20</v>
      </c>
      <c r="D164" s="86">
        <v>20</v>
      </c>
      <c r="E164" s="46">
        <v>20</v>
      </c>
      <c r="F164" s="86">
        <v>1.52</v>
      </c>
      <c r="G164" s="46">
        <v>0.16</v>
      </c>
      <c r="H164" s="86">
        <v>9.84</v>
      </c>
      <c r="I164" s="46">
        <v>47</v>
      </c>
      <c r="J164" s="86">
        <v>2.2000000000000002E-2</v>
      </c>
      <c r="K164" s="50" t="s">
        <v>273</v>
      </c>
    </row>
    <row r="165" spans="1:11" ht="33.75" customHeight="1" thickBot="1" x14ac:dyDescent="0.3">
      <c r="A165" s="110" t="s">
        <v>161</v>
      </c>
      <c r="C165" s="189">
        <v>35</v>
      </c>
      <c r="D165" s="46">
        <v>35</v>
      </c>
      <c r="E165" s="86">
        <v>35</v>
      </c>
      <c r="F165" s="124">
        <v>2.3076923076923075</v>
      </c>
      <c r="G165" s="86">
        <v>0.41958041958041958</v>
      </c>
      <c r="H165" s="124">
        <v>13.846153846153847</v>
      </c>
      <c r="I165" s="86">
        <v>69.230769230769241</v>
      </c>
      <c r="J165" s="213"/>
      <c r="K165" s="214" t="s">
        <v>278</v>
      </c>
    </row>
    <row r="166" spans="1:11" ht="29.25" customHeight="1" thickBot="1" x14ac:dyDescent="0.3">
      <c r="A166" s="377" t="s">
        <v>28</v>
      </c>
      <c r="B166" s="275"/>
      <c r="C166" s="270">
        <f>C125+155+60+112+C159+C164+C165</f>
        <v>572</v>
      </c>
      <c r="D166" s="277"/>
      <c r="E166" s="277"/>
      <c r="F166" s="64">
        <f>SUM(F125:F165)</f>
        <v>21.488470009750369</v>
      </c>
      <c r="G166" s="64">
        <f>SUM(G125:G165)</f>
        <v>18.159056206162656</v>
      </c>
      <c r="H166" s="64">
        <f>SUM(H125:H165)</f>
        <v>88.162123986957567</v>
      </c>
      <c r="I166" s="64">
        <f>SUM(I125:I165)</f>
        <v>606.54833111416315</v>
      </c>
      <c r="J166" s="64">
        <f>SUM(J125:J165)</f>
        <v>11.688666666666666</v>
      </c>
      <c r="K166" s="281"/>
    </row>
    <row r="167" spans="1:11" ht="37.5" customHeight="1" x14ac:dyDescent="0.25">
      <c r="A167" s="110"/>
      <c r="B167" s="364" t="s">
        <v>192</v>
      </c>
      <c r="C167" s="85"/>
      <c r="D167" s="339"/>
      <c r="E167" s="269"/>
      <c r="F167" s="316"/>
      <c r="G167" s="339"/>
      <c r="H167" s="316"/>
      <c r="I167" s="84"/>
      <c r="J167" s="339"/>
      <c r="K167" s="50"/>
    </row>
    <row r="168" spans="1:11" ht="23.25" customHeight="1" x14ac:dyDescent="0.25">
      <c r="A168" s="155" t="s">
        <v>350</v>
      </c>
      <c r="B168" s="131"/>
      <c r="C168" s="128">
        <v>200</v>
      </c>
      <c r="D168" s="86">
        <v>200</v>
      </c>
      <c r="E168" s="45">
        <v>200</v>
      </c>
      <c r="F168" s="130">
        <v>1</v>
      </c>
      <c r="G168" s="448">
        <v>0</v>
      </c>
      <c r="H168" s="130">
        <v>20.200000000000003</v>
      </c>
      <c r="I168" s="130">
        <v>84.800000000000011</v>
      </c>
      <c r="J168" s="129">
        <v>4</v>
      </c>
      <c r="K168" s="170" t="s">
        <v>281</v>
      </c>
    </row>
    <row r="169" spans="1:11" ht="23.25" customHeight="1" x14ac:dyDescent="0.25">
      <c r="A169" s="155" t="s">
        <v>298</v>
      </c>
      <c r="B169" s="131"/>
      <c r="C169" s="128">
        <v>130</v>
      </c>
      <c r="D169" s="129"/>
      <c r="E169" s="132"/>
      <c r="F169" s="130">
        <v>15.98</v>
      </c>
      <c r="G169" s="448">
        <v>9.5</v>
      </c>
      <c r="H169" s="130">
        <v>50.58</v>
      </c>
      <c r="I169" s="130">
        <v>350.13</v>
      </c>
      <c r="J169" s="129"/>
      <c r="K169" s="163" t="s">
        <v>311</v>
      </c>
    </row>
    <row r="170" spans="1:11" ht="23.25" customHeight="1" x14ac:dyDescent="0.25">
      <c r="A170" s="155"/>
      <c r="B170" s="342" t="s">
        <v>312</v>
      </c>
      <c r="C170" s="128"/>
      <c r="D170" s="129"/>
      <c r="E170" s="132"/>
      <c r="F170" s="130"/>
      <c r="G170" s="448"/>
      <c r="H170" s="130"/>
      <c r="I170" s="130"/>
      <c r="J170" s="129"/>
      <c r="K170" s="163"/>
    </row>
    <row r="171" spans="1:11" ht="23.25" customHeight="1" x14ac:dyDescent="0.25">
      <c r="A171" s="155"/>
      <c r="B171" s="131" t="s">
        <v>22</v>
      </c>
      <c r="C171" s="169"/>
      <c r="D171" s="129">
        <v>9</v>
      </c>
      <c r="E171" s="132">
        <v>9</v>
      </c>
      <c r="F171" s="130"/>
      <c r="G171" s="448"/>
      <c r="H171" s="130"/>
      <c r="I171" s="130"/>
      <c r="J171" s="129"/>
      <c r="K171" s="163"/>
    </row>
    <row r="172" spans="1:11" ht="23.25" customHeight="1" x14ac:dyDescent="0.25">
      <c r="A172" s="155"/>
      <c r="B172" s="131" t="s">
        <v>40</v>
      </c>
      <c r="C172" s="169"/>
      <c r="D172" s="129">
        <v>17</v>
      </c>
      <c r="E172" s="132">
        <v>17</v>
      </c>
      <c r="F172" s="130"/>
      <c r="G172" s="448"/>
      <c r="H172" s="130"/>
      <c r="I172" s="130"/>
      <c r="J172" s="147"/>
      <c r="K172" s="163"/>
    </row>
    <row r="173" spans="1:11" ht="23.25" customHeight="1" x14ac:dyDescent="0.25">
      <c r="A173" s="155"/>
      <c r="B173" s="131" t="s">
        <v>168</v>
      </c>
      <c r="C173" s="169"/>
      <c r="D173" s="129">
        <v>9</v>
      </c>
      <c r="E173" s="132">
        <v>9</v>
      </c>
      <c r="F173" s="130"/>
      <c r="G173" s="448"/>
      <c r="H173" s="130"/>
      <c r="I173" s="130"/>
      <c r="J173" s="147"/>
      <c r="K173" s="163"/>
    </row>
    <row r="174" spans="1:11" ht="23.25" customHeight="1" x14ac:dyDescent="0.25">
      <c r="A174" s="155"/>
      <c r="B174" s="342" t="s">
        <v>313</v>
      </c>
      <c r="C174" s="169"/>
      <c r="D174" s="129"/>
      <c r="E174" s="132"/>
      <c r="F174" s="130"/>
      <c r="G174" s="448"/>
      <c r="H174" s="130"/>
      <c r="I174" s="130"/>
      <c r="J174" s="147"/>
      <c r="K174" s="163"/>
    </row>
    <row r="175" spans="1:11" ht="23.25" customHeight="1" x14ac:dyDescent="0.25">
      <c r="A175" s="155"/>
      <c r="B175" s="131" t="s">
        <v>57</v>
      </c>
      <c r="C175" s="169"/>
      <c r="D175" s="129">
        <v>68</v>
      </c>
      <c r="E175" s="132">
        <v>68</v>
      </c>
      <c r="F175" s="130"/>
      <c r="G175" s="448"/>
      <c r="H175" s="130"/>
      <c r="I175" s="130"/>
      <c r="J175" s="147"/>
      <c r="K175" s="163"/>
    </row>
    <row r="176" spans="1:11" ht="23.25" customHeight="1" x14ac:dyDescent="0.25">
      <c r="A176" s="155"/>
      <c r="B176" s="131" t="s">
        <v>296</v>
      </c>
      <c r="C176" s="169"/>
      <c r="D176" s="129">
        <v>13.5</v>
      </c>
      <c r="E176" s="132">
        <v>13.5</v>
      </c>
      <c r="F176" s="130"/>
      <c r="G176" s="448"/>
      <c r="H176" s="130"/>
      <c r="I176" s="130"/>
      <c r="J176" s="147"/>
      <c r="K176" s="163"/>
    </row>
    <row r="177" spans="1:11" ht="23.25" customHeight="1" x14ac:dyDescent="0.25">
      <c r="A177" s="155"/>
      <c r="B177" s="131" t="s">
        <v>221</v>
      </c>
      <c r="C177" s="169"/>
      <c r="D177" s="129">
        <v>16.2</v>
      </c>
      <c r="E177" s="132">
        <v>13.5</v>
      </c>
      <c r="F177" s="130"/>
      <c r="G177" s="448"/>
      <c r="H177" s="130"/>
      <c r="I177" s="130"/>
      <c r="J177" s="147"/>
      <c r="K177" s="163"/>
    </row>
    <row r="178" spans="1:11" ht="23.25" customHeight="1" x14ac:dyDescent="0.25">
      <c r="A178" s="155"/>
      <c r="B178" s="342" t="s">
        <v>352</v>
      </c>
      <c r="C178" s="169"/>
      <c r="D178" s="129"/>
      <c r="E178" s="132"/>
      <c r="F178" s="130"/>
      <c r="G178" s="448"/>
      <c r="H178" s="130"/>
      <c r="I178" s="130"/>
      <c r="J178" s="147"/>
      <c r="K178" s="163"/>
    </row>
    <row r="179" spans="1:11" ht="15" customHeight="1" x14ac:dyDescent="0.25">
      <c r="A179" s="155"/>
      <c r="B179" s="131" t="s">
        <v>22</v>
      </c>
      <c r="C179" s="169"/>
      <c r="D179" s="129">
        <v>3.5</v>
      </c>
      <c r="E179" s="132">
        <v>3.5</v>
      </c>
      <c r="F179" s="130"/>
      <c r="G179" s="448"/>
      <c r="H179" s="130"/>
      <c r="I179" s="130"/>
      <c r="J179" s="147"/>
      <c r="K179" s="163"/>
    </row>
    <row r="180" spans="1:11" ht="15" customHeight="1" x14ac:dyDescent="0.25">
      <c r="A180" s="155"/>
      <c r="B180" s="131" t="s">
        <v>40</v>
      </c>
      <c r="C180" s="169"/>
      <c r="D180" s="129">
        <v>7.2</v>
      </c>
      <c r="E180" s="132">
        <v>7.2</v>
      </c>
      <c r="F180" s="130"/>
      <c r="G180" s="448"/>
      <c r="H180" s="130"/>
      <c r="I180" s="130"/>
      <c r="J180" s="147"/>
      <c r="K180" s="163"/>
    </row>
    <row r="181" spans="1:11" ht="15" customHeight="1" x14ac:dyDescent="0.25">
      <c r="A181" s="155"/>
      <c r="B181" s="131" t="s">
        <v>168</v>
      </c>
      <c r="C181" s="169"/>
      <c r="D181" s="129">
        <v>3.5</v>
      </c>
      <c r="E181" s="132">
        <v>3.5</v>
      </c>
      <c r="F181" s="130"/>
      <c r="G181" s="448"/>
      <c r="H181" s="130"/>
      <c r="I181" s="130"/>
      <c r="J181" s="147"/>
      <c r="K181" s="163"/>
    </row>
    <row r="182" spans="1:11" ht="15" customHeight="1" x14ac:dyDescent="0.25">
      <c r="A182" s="110" t="s">
        <v>59</v>
      </c>
      <c r="C182" s="145" t="s">
        <v>179</v>
      </c>
      <c r="D182" s="86"/>
      <c r="E182" s="45"/>
      <c r="F182" s="46">
        <v>0.10257608505169695</v>
      </c>
      <c r="G182" s="86">
        <v>2.0586983552110021E-2</v>
      </c>
      <c r="H182" s="46">
        <v>5.1790380779918719</v>
      </c>
      <c r="I182" s="46">
        <v>21.78</v>
      </c>
      <c r="J182" s="86">
        <v>2.2400000000000002</v>
      </c>
      <c r="K182" s="50" t="s">
        <v>280</v>
      </c>
    </row>
    <row r="183" spans="1:11" ht="30" customHeight="1" x14ac:dyDescent="0.25">
      <c r="A183" s="110"/>
      <c r="B183" s="48" t="s">
        <v>160</v>
      </c>
      <c r="C183" s="145"/>
      <c r="D183" s="86">
        <v>0.4</v>
      </c>
      <c r="E183" s="45">
        <v>0.4</v>
      </c>
      <c r="F183" s="46"/>
      <c r="G183" s="86"/>
      <c r="H183" s="46"/>
      <c r="I183" s="46"/>
      <c r="J183" s="86"/>
      <c r="K183" s="50"/>
    </row>
    <row r="184" spans="1:11" ht="15" customHeight="1" x14ac:dyDescent="0.25">
      <c r="A184" s="110"/>
      <c r="B184" s="48" t="s">
        <v>21</v>
      </c>
      <c r="C184" s="145"/>
      <c r="D184" s="86">
        <v>5</v>
      </c>
      <c r="E184" s="45">
        <v>5</v>
      </c>
      <c r="F184" s="46"/>
      <c r="G184" s="86"/>
      <c r="H184" s="46"/>
      <c r="I184" s="46"/>
      <c r="J184" s="86"/>
      <c r="K184" s="50"/>
    </row>
    <row r="185" spans="1:11" ht="15" customHeight="1" x14ac:dyDescent="0.25">
      <c r="A185" s="110"/>
      <c r="B185" s="48" t="s">
        <v>60</v>
      </c>
      <c r="C185" s="145"/>
      <c r="D185" s="125">
        <v>5.55</v>
      </c>
      <c r="E185" s="45">
        <v>5</v>
      </c>
      <c r="F185" s="46"/>
      <c r="G185" s="86"/>
      <c r="H185" s="46"/>
      <c r="I185" s="46"/>
      <c r="J185" s="86"/>
      <c r="K185" s="50"/>
    </row>
    <row r="186" spans="1:11" ht="15" customHeight="1" thickBot="1" x14ac:dyDescent="0.3">
      <c r="A186" s="110"/>
      <c r="B186" s="48" t="s">
        <v>20</v>
      </c>
      <c r="C186" s="145"/>
      <c r="D186" s="46">
        <v>150</v>
      </c>
      <c r="E186" s="45">
        <v>150</v>
      </c>
      <c r="F186" s="124"/>
      <c r="G186" s="86"/>
      <c r="H186" s="124"/>
      <c r="I186" s="46"/>
      <c r="J186" s="86"/>
      <c r="K186" s="50"/>
    </row>
    <row r="187" spans="1:11" ht="25.5" customHeight="1" thickBot="1" x14ac:dyDescent="0.3">
      <c r="A187" s="380" t="s">
        <v>28</v>
      </c>
      <c r="B187" s="283"/>
      <c r="C187" s="284">
        <f>C168+C169+160</f>
        <v>490</v>
      </c>
      <c r="D187" s="345"/>
      <c r="E187" s="347"/>
      <c r="F187" s="285">
        <f>SUM(F167:F186)</f>
        <v>17.082576085051699</v>
      </c>
      <c r="G187" s="285">
        <f>SUM(G167:G186)</f>
        <v>9.5205869835521106</v>
      </c>
      <c r="H187" s="285">
        <f>SUM(H167:H186)</f>
        <v>75.959038077991877</v>
      </c>
      <c r="I187" s="285">
        <f>SUM(I167:I186)</f>
        <v>456.71000000000004</v>
      </c>
      <c r="J187" s="285">
        <f>SUM(J167:J186)</f>
        <v>6.24</v>
      </c>
      <c r="K187" s="266"/>
    </row>
    <row r="188" spans="1:11" ht="15.75" customHeight="1" thickBot="1" x14ac:dyDescent="0.3">
      <c r="A188" s="377" t="s">
        <v>47</v>
      </c>
      <c r="B188" s="275"/>
      <c r="C188" s="270">
        <f>C118+C123+C166+C187</f>
        <v>1591</v>
      </c>
      <c r="D188" s="64"/>
      <c r="E188" s="64"/>
      <c r="F188" s="64">
        <f>F118+F123+F166+F187</f>
        <v>55.226246094802065</v>
      </c>
      <c r="G188" s="64">
        <f>G118+G123+G166+G187</f>
        <v>48.864243189714756</v>
      </c>
      <c r="H188" s="64">
        <f>H118+H123+H166+H187</f>
        <v>246.41116206494945</v>
      </c>
      <c r="I188" s="64">
        <f>I118+I123+I166+I187</f>
        <v>1653.3383311141631</v>
      </c>
      <c r="J188" s="64">
        <f>J118+J123+J166+J187</f>
        <v>20.530666666666669</v>
      </c>
      <c r="K188" s="281"/>
    </row>
    <row r="189" spans="1:11" ht="15.75" customHeight="1" x14ac:dyDescent="0.25">
      <c r="A189" s="321"/>
      <c r="B189" s="258"/>
      <c r="C189" s="278"/>
      <c r="D189" s="340"/>
      <c r="E189" s="86"/>
      <c r="F189" s="286"/>
      <c r="G189" s="286"/>
      <c r="H189" s="286"/>
      <c r="I189" s="286"/>
      <c r="J189" s="286"/>
      <c r="K189" s="253"/>
    </row>
    <row r="190" spans="1:11" ht="15" customHeight="1" thickBot="1" x14ac:dyDescent="0.3">
      <c r="A190" s="321" t="s">
        <v>61</v>
      </c>
      <c r="B190" s="251"/>
      <c r="C190" s="252"/>
      <c r="D190" s="320"/>
      <c r="K190" s="252"/>
    </row>
    <row r="191" spans="1:11" ht="15.75" customHeight="1" thickBot="1" x14ac:dyDescent="0.3">
      <c r="A191" s="504" t="s">
        <v>242</v>
      </c>
      <c r="B191" s="500" t="s">
        <v>372</v>
      </c>
      <c r="C191" s="500" t="s">
        <v>368</v>
      </c>
      <c r="D191" s="190" t="s">
        <v>369</v>
      </c>
      <c r="E191" s="105" t="s">
        <v>370</v>
      </c>
      <c r="F191" s="497" t="s">
        <v>5</v>
      </c>
      <c r="G191" s="498"/>
      <c r="H191" s="499"/>
      <c r="I191" s="190" t="s">
        <v>371</v>
      </c>
      <c r="J191" s="190" t="s">
        <v>6</v>
      </c>
      <c r="K191" s="188" t="s">
        <v>7</v>
      </c>
    </row>
    <row r="192" spans="1:11" ht="23.25" customHeight="1" thickBot="1" x14ac:dyDescent="0.3">
      <c r="A192" s="505"/>
      <c r="B192" s="501"/>
      <c r="C192" s="501"/>
      <c r="D192" s="255" t="s">
        <v>8</v>
      </c>
      <c r="E192" s="255" t="s">
        <v>9</v>
      </c>
      <c r="F192" s="255" t="s">
        <v>10</v>
      </c>
      <c r="G192" s="255" t="s">
        <v>11</v>
      </c>
      <c r="H192" s="257" t="s">
        <v>12</v>
      </c>
      <c r="I192" s="257" t="s">
        <v>13</v>
      </c>
      <c r="J192" s="257" t="s">
        <v>14</v>
      </c>
      <c r="K192" s="267"/>
    </row>
    <row r="193" spans="1:11" ht="15.75" customHeight="1" x14ac:dyDescent="0.25">
      <c r="A193" s="376"/>
      <c r="B193" s="258" t="s">
        <v>15</v>
      </c>
      <c r="C193" s="188"/>
      <c r="D193" s="191"/>
      <c r="E193" s="261"/>
      <c r="F193" s="287"/>
      <c r="G193" s="261"/>
      <c r="H193" s="287"/>
      <c r="I193" s="261"/>
      <c r="J193" s="287"/>
      <c r="K193" s="259"/>
    </row>
    <row r="194" spans="1:11" ht="29.25" customHeight="1" x14ac:dyDescent="0.25">
      <c r="A194" s="110" t="s">
        <v>178</v>
      </c>
      <c r="C194" s="189" t="s">
        <v>191</v>
      </c>
      <c r="D194" s="45"/>
      <c r="E194" s="46"/>
      <c r="F194" s="45">
        <v>4.22</v>
      </c>
      <c r="G194" s="46">
        <v>4.92</v>
      </c>
      <c r="H194" s="46">
        <v>23.38</v>
      </c>
      <c r="I194" s="45">
        <v>155.56</v>
      </c>
      <c r="J194" s="45">
        <v>0.6</v>
      </c>
      <c r="K194" s="50" t="s">
        <v>16</v>
      </c>
    </row>
    <row r="195" spans="1:11" ht="23.25" customHeight="1" x14ac:dyDescent="0.25">
      <c r="A195" s="110"/>
      <c r="B195" s="48" t="s">
        <v>17</v>
      </c>
      <c r="C195" s="189"/>
      <c r="D195" s="45">
        <v>10</v>
      </c>
      <c r="E195" s="46">
        <v>10</v>
      </c>
      <c r="F195" s="45"/>
      <c r="G195" s="46"/>
      <c r="H195" s="46"/>
      <c r="I195" s="45"/>
      <c r="J195" s="45"/>
      <c r="K195" s="50"/>
    </row>
    <row r="196" spans="1:11" ht="15" customHeight="1" x14ac:dyDescent="0.25">
      <c r="A196" s="110"/>
      <c r="B196" s="48" t="s">
        <v>18</v>
      </c>
      <c r="C196" s="189"/>
      <c r="D196" s="45">
        <v>7.5</v>
      </c>
      <c r="E196" s="46">
        <v>7.5</v>
      </c>
      <c r="F196" s="45"/>
      <c r="G196" s="46"/>
      <c r="H196" s="46"/>
      <c r="I196" s="86"/>
      <c r="J196" s="45"/>
      <c r="K196" s="50"/>
    </row>
    <row r="197" spans="1:11" ht="15" customHeight="1" x14ac:dyDescent="0.25">
      <c r="A197" s="110"/>
      <c r="B197" s="48" t="s">
        <v>19</v>
      </c>
      <c r="C197" s="189"/>
      <c r="D197" s="45">
        <v>75</v>
      </c>
      <c r="E197" s="46">
        <v>75</v>
      </c>
      <c r="F197" s="45"/>
      <c r="G197" s="46"/>
      <c r="H197" s="46"/>
      <c r="I197" s="86"/>
      <c r="J197" s="45"/>
      <c r="K197" s="50"/>
    </row>
    <row r="198" spans="1:11" ht="15" customHeight="1" x14ac:dyDescent="0.25">
      <c r="A198" s="110"/>
      <c r="B198" s="48" t="s">
        <v>20</v>
      </c>
      <c r="C198" s="189"/>
      <c r="D198" s="45">
        <v>48</v>
      </c>
      <c r="E198" s="46">
        <v>48</v>
      </c>
      <c r="F198" s="45"/>
      <c r="G198" s="46"/>
      <c r="H198" s="46"/>
      <c r="I198" s="86"/>
      <c r="J198" s="45"/>
      <c r="K198" s="50"/>
    </row>
    <row r="199" spans="1:11" ht="15" customHeight="1" x14ac:dyDescent="0.25">
      <c r="A199" s="110"/>
      <c r="B199" s="48" t="s">
        <v>21</v>
      </c>
      <c r="C199" s="189"/>
      <c r="D199" s="45">
        <v>2</v>
      </c>
      <c r="E199" s="46">
        <v>2</v>
      </c>
      <c r="F199" s="45"/>
      <c r="G199" s="46"/>
      <c r="H199" s="46"/>
      <c r="I199" s="86"/>
      <c r="J199" s="45"/>
      <c r="K199" s="50"/>
    </row>
    <row r="200" spans="1:11" ht="15" customHeight="1" x14ac:dyDescent="0.25">
      <c r="A200" s="110"/>
      <c r="B200" s="361" t="s">
        <v>147</v>
      </c>
      <c r="C200" s="189"/>
      <c r="D200" s="45">
        <v>0.4</v>
      </c>
      <c r="E200" s="46">
        <v>0.4</v>
      </c>
      <c r="F200" s="45"/>
      <c r="G200" s="46"/>
      <c r="H200" s="46"/>
      <c r="I200" s="86"/>
      <c r="J200" s="45"/>
      <c r="K200" s="50"/>
    </row>
    <row r="201" spans="1:11" ht="15" customHeight="1" x14ac:dyDescent="0.25">
      <c r="A201" s="110"/>
      <c r="B201" s="361" t="s">
        <v>22</v>
      </c>
      <c r="C201" s="189"/>
      <c r="D201" s="45">
        <v>3</v>
      </c>
      <c r="E201" s="46">
        <v>3</v>
      </c>
      <c r="F201" s="45"/>
      <c r="G201" s="46"/>
      <c r="H201" s="46"/>
      <c r="I201" s="86"/>
      <c r="J201" s="45"/>
      <c r="K201" s="50"/>
    </row>
    <row r="202" spans="1:11" ht="15" customHeight="1" x14ac:dyDescent="0.25">
      <c r="A202" s="378" t="s">
        <v>63</v>
      </c>
      <c r="B202" s="215"/>
      <c r="C202" s="60" t="s">
        <v>187</v>
      </c>
      <c r="D202" s="216"/>
      <c r="E202" s="61"/>
      <c r="F202" s="216">
        <v>3.0325232901236614</v>
      </c>
      <c r="G202" s="61">
        <v>2.3958740841428243</v>
      </c>
      <c r="H202" s="216">
        <v>10.482708219155825</v>
      </c>
      <c r="I202" s="61">
        <v>75.76195432928796</v>
      </c>
      <c r="J202" s="216">
        <v>1.38</v>
      </c>
      <c r="K202" s="205" t="s">
        <v>282</v>
      </c>
    </row>
    <row r="203" spans="1:11" ht="23.25" customHeight="1" x14ac:dyDescent="0.25">
      <c r="A203" s="378"/>
      <c r="B203" s="8" t="s">
        <v>160</v>
      </c>
      <c r="C203" s="59"/>
      <c r="D203" s="216">
        <v>0.45</v>
      </c>
      <c r="E203" s="61">
        <v>0.45</v>
      </c>
      <c r="F203" s="216"/>
      <c r="G203" s="61"/>
      <c r="H203" s="216"/>
      <c r="I203" s="61"/>
      <c r="J203" s="216"/>
      <c r="K203" s="205"/>
    </row>
    <row r="204" spans="1:11" ht="15" customHeight="1" x14ac:dyDescent="0.25">
      <c r="A204" s="378"/>
      <c r="B204" s="215" t="s">
        <v>21</v>
      </c>
      <c r="C204" s="59"/>
      <c r="D204" s="216">
        <v>6</v>
      </c>
      <c r="E204" s="61">
        <v>6</v>
      </c>
      <c r="F204" s="216"/>
      <c r="G204" s="61"/>
      <c r="H204" s="216"/>
      <c r="I204" s="61"/>
      <c r="J204" s="216"/>
      <c r="K204" s="205"/>
    </row>
    <row r="205" spans="1:11" ht="15" customHeight="1" x14ac:dyDescent="0.25">
      <c r="A205" s="378"/>
      <c r="B205" s="215" t="s">
        <v>19</v>
      </c>
      <c r="C205" s="59"/>
      <c r="D205" s="216">
        <v>92</v>
      </c>
      <c r="E205" s="61">
        <v>90</v>
      </c>
      <c r="F205" s="216"/>
      <c r="G205" s="61"/>
      <c r="H205" s="216"/>
      <c r="I205" s="61"/>
      <c r="J205" s="216"/>
      <c r="K205" s="205"/>
    </row>
    <row r="206" spans="1:11" ht="15" customHeight="1" x14ac:dyDescent="0.25">
      <c r="A206" s="378"/>
      <c r="B206" s="215" t="s">
        <v>20</v>
      </c>
      <c r="C206" s="59"/>
      <c r="D206" s="216">
        <v>90</v>
      </c>
      <c r="E206" s="61">
        <v>90</v>
      </c>
      <c r="F206" s="216"/>
      <c r="G206" s="61"/>
      <c r="H206" s="216"/>
      <c r="I206" s="61"/>
      <c r="J206" s="216"/>
      <c r="K206" s="205"/>
    </row>
    <row r="207" spans="1:11" ht="32.25" customHeight="1" x14ac:dyDescent="0.25">
      <c r="A207" s="110" t="s">
        <v>25</v>
      </c>
      <c r="C207" s="145" t="s">
        <v>99</v>
      </c>
      <c r="E207" s="167"/>
      <c r="F207" s="45">
        <v>1.915</v>
      </c>
      <c r="G207" s="46">
        <v>4.3549999999999995</v>
      </c>
      <c r="H207" s="86">
        <v>12.92</v>
      </c>
      <c r="I207" s="45">
        <v>98.5</v>
      </c>
      <c r="J207" s="45"/>
      <c r="K207" s="264" t="s">
        <v>233</v>
      </c>
    </row>
    <row r="208" spans="1:11" ht="23.25" customHeight="1" x14ac:dyDescent="0.25">
      <c r="A208" s="110"/>
      <c r="B208" s="48" t="s">
        <v>27</v>
      </c>
      <c r="C208" s="189"/>
      <c r="D208" s="86">
        <v>25</v>
      </c>
      <c r="E208" s="46">
        <v>25</v>
      </c>
      <c r="F208" s="86"/>
      <c r="G208" s="46"/>
      <c r="H208" s="86"/>
      <c r="I208" s="46"/>
      <c r="J208" s="86"/>
      <c r="K208" s="50"/>
    </row>
    <row r="209" spans="1:11" ht="16.5" customHeight="1" x14ac:dyDescent="0.25">
      <c r="A209" s="110"/>
      <c r="C209" s="189"/>
      <c r="D209" s="86"/>
      <c r="E209" s="46"/>
      <c r="F209" s="86"/>
      <c r="G209" s="46"/>
      <c r="H209" s="86"/>
      <c r="I209" s="46"/>
      <c r="J209" s="86"/>
      <c r="K209" s="50"/>
    </row>
    <row r="210" spans="1:11" ht="15" customHeight="1" thickBot="1" x14ac:dyDescent="0.3">
      <c r="A210" s="110"/>
      <c r="B210" s="48" t="s">
        <v>22</v>
      </c>
      <c r="C210" s="189"/>
      <c r="D210" s="86">
        <v>5</v>
      </c>
      <c r="E210" s="46">
        <v>5</v>
      </c>
      <c r="F210" s="46" t="s">
        <v>3</v>
      </c>
      <c r="G210" s="195"/>
      <c r="H210" s="125"/>
      <c r="I210" s="124"/>
      <c r="J210" s="86"/>
      <c r="K210" s="50"/>
    </row>
    <row r="211" spans="1:11" ht="15" customHeight="1" thickBot="1" x14ac:dyDescent="0.3">
      <c r="A211" s="377" t="s">
        <v>28</v>
      </c>
      <c r="B211" s="265"/>
      <c r="C211" s="266">
        <f>30+186+143</f>
        <v>359</v>
      </c>
      <c r="D211" s="256"/>
      <c r="E211" s="255"/>
      <c r="F211" s="64">
        <f>SUM(F194:F210)</f>
        <v>9.1675232901236612</v>
      </c>
      <c r="G211" s="64">
        <f>SUM(G194:G210)</f>
        <v>11.670874084142824</v>
      </c>
      <c r="H211" s="64">
        <f>SUM(H194:H210)</f>
        <v>46.782708219155822</v>
      </c>
      <c r="I211" s="64">
        <f>SUM(I194:I210)</f>
        <v>329.82195432928796</v>
      </c>
      <c r="J211" s="64">
        <f>SUM(J194:J210)</f>
        <v>1.98</v>
      </c>
      <c r="K211" s="267"/>
    </row>
    <row r="212" spans="1:11" ht="15.75" customHeight="1" x14ac:dyDescent="0.25">
      <c r="A212" s="110"/>
      <c r="B212" s="251" t="s">
        <v>29</v>
      </c>
      <c r="C212" s="188"/>
      <c r="D212" s="86"/>
      <c r="E212" s="46"/>
      <c r="F212" s="191"/>
      <c r="G212" s="46"/>
      <c r="H212" s="191"/>
      <c r="I212" s="46"/>
      <c r="J212" s="287"/>
      <c r="K212" s="50"/>
    </row>
    <row r="213" spans="1:11" ht="24.75" customHeight="1" x14ac:dyDescent="0.25">
      <c r="A213" s="369" t="s">
        <v>120</v>
      </c>
      <c r="B213" s="159"/>
      <c r="C213" s="85">
        <v>150</v>
      </c>
      <c r="D213" s="339"/>
      <c r="E213" s="84"/>
      <c r="F213" s="339">
        <v>4.3499999999999996</v>
      </c>
      <c r="G213" s="84">
        <v>3.75</v>
      </c>
      <c r="H213" s="339">
        <v>6</v>
      </c>
      <c r="I213" s="84">
        <v>75</v>
      </c>
      <c r="J213" s="339">
        <v>1.05</v>
      </c>
      <c r="K213" s="50" t="s">
        <v>111</v>
      </c>
    </row>
    <row r="214" spans="1:11" ht="24.75" customHeight="1" x14ac:dyDescent="0.25">
      <c r="A214" s="110" t="s">
        <v>408</v>
      </c>
      <c r="B214" s="48" t="s">
        <v>126</v>
      </c>
      <c r="C214" s="85"/>
      <c r="D214" s="339">
        <v>155</v>
      </c>
      <c r="E214" s="84">
        <v>150</v>
      </c>
      <c r="F214" s="339"/>
      <c r="G214" s="84"/>
      <c r="H214" s="339"/>
      <c r="I214" s="84"/>
      <c r="J214" s="339"/>
      <c r="K214" s="50"/>
    </row>
    <row r="215" spans="1:11" ht="18.75" customHeight="1" thickBot="1" x14ac:dyDescent="0.3">
      <c r="A215" s="110" t="s">
        <v>148</v>
      </c>
      <c r="B215" s="48" t="s">
        <v>56</v>
      </c>
      <c r="C215" s="189">
        <v>20</v>
      </c>
      <c r="D215" s="86">
        <v>20</v>
      </c>
      <c r="E215" s="46">
        <v>20</v>
      </c>
      <c r="F215" s="86">
        <v>0.75</v>
      </c>
      <c r="G215" s="46">
        <v>6.1</v>
      </c>
      <c r="H215" s="86">
        <v>12.5</v>
      </c>
      <c r="I215" s="46">
        <v>108.5</v>
      </c>
      <c r="J215" s="86"/>
      <c r="K215" s="47" t="s">
        <v>272</v>
      </c>
    </row>
    <row r="216" spans="1:11" ht="17.25" customHeight="1" thickBot="1" x14ac:dyDescent="0.3">
      <c r="A216" s="377" t="s">
        <v>28</v>
      </c>
      <c r="B216" s="265"/>
      <c r="C216" s="266">
        <f>C213+C215</f>
        <v>170</v>
      </c>
      <c r="D216" s="256"/>
      <c r="E216" s="343"/>
      <c r="F216" s="291">
        <f>SUM(F212:F215)</f>
        <v>5.0999999999999996</v>
      </c>
      <c r="G216" s="64">
        <f>SUM(G212:G215)</f>
        <v>9.85</v>
      </c>
      <c r="H216" s="291">
        <f>SUM(H212:H215)</f>
        <v>18.5</v>
      </c>
      <c r="I216" s="64">
        <f>SUM(I212:I215)</f>
        <v>183.5</v>
      </c>
      <c r="J216" s="291">
        <f>SUM(J212:J215)</f>
        <v>1.05</v>
      </c>
      <c r="K216" s="267"/>
    </row>
    <row r="217" spans="1:11" ht="15.75" customHeight="1" x14ac:dyDescent="0.25">
      <c r="A217" s="376"/>
      <c r="B217" s="258" t="s">
        <v>30</v>
      </c>
      <c r="C217" s="188"/>
      <c r="D217" s="191"/>
      <c r="E217" s="348"/>
      <c r="F217" s="191"/>
      <c r="G217" s="105"/>
      <c r="H217" s="191"/>
      <c r="I217" s="105"/>
      <c r="J217" s="287"/>
      <c r="K217" s="268"/>
    </row>
    <row r="218" spans="1:11" ht="33" customHeight="1" x14ac:dyDescent="0.25">
      <c r="A218" s="424" t="s">
        <v>300</v>
      </c>
      <c r="B218" s="8"/>
      <c r="C218" s="189">
        <v>40</v>
      </c>
      <c r="D218" s="86"/>
      <c r="E218" s="46"/>
      <c r="F218" s="86">
        <v>0.44</v>
      </c>
      <c r="G218" s="46">
        <v>3.1</v>
      </c>
      <c r="H218" s="86">
        <v>2.0699999999999998</v>
      </c>
      <c r="I218" s="46">
        <v>30.68</v>
      </c>
      <c r="J218" s="86">
        <v>2.58</v>
      </c>
      <c r="K218" s="171" t="s">
        <v>317</v>
      </c>
    </row>
    <row r="219" spans="1:11" ht="17.25" customHeight="1" x14ac:dyDescent="0.25">
      <c r="A219" s="424"/>
      <c r="B219" s="8" t="s">
        <v>318</v>
      </c>
      <c r="C219" s="189"/>
      <c r="D219" s="86">
        <v>41</v>
      </c>
      <c r="E219" s="46">
        <v>32</v>
      </c>
      <c r="F219" s="86"/>
      <c r="G219" s="46"/>
      <c r="H219" s="86"/>
      <c r="I219" s="46"/>
      <c r="J219" s="86"/>
      <c r="K219" s="46"/>
    </row>
    <row r="220" spans="1:11" ht="15" customHeight="1" x14ac:dyDescent="0.25">
      <c r="A220" s="424"/>
      <c r="B220" s="8" t="s">
        <v>145</v>
      </c>
      <c r="C220" s="189"/>
      <c r="D220" s="86">
        <v>8</v>
      </c>
      <c r="E220" s="46">
        <v>7</v>
      </c>
      <c r="F220" s="86"/>
      <c r="G220" s="46"/>
      <c r="H220" s="86"/>
      <c r="I220" s="46"/>
      <c r="J220" s="86"/>
      <c r="K220" s="46"/>
    </row>
    <row r="221" spans="1:11" ht="15" customHeight="1" x14ac:dyDescent="0.25">
      <c r="A221" s="424"/>
      <c r="B221" s="8" t="s">
        <v>104</v>
      </c>
      <c r="C221" s="189"/>
      <c r="D221" s="86">
        <v>2</v>
      </c>
      <c r="E221" s="46">
        <v>2</v>
      </c>
      <c r="F221" s="86"/>
      <c r="G221" s="46"/>
      <c r="H221" s="86"/>
      <c r="I221" s="46"/>
      <c r="J221" s="86"/>
      <c r="K221" s="46"/>
    </row>
    <row r="222" spans="1:11" ht="67.5" customHeight="1" x14ac:dyDescent="0.25">
      <c r="A222" s="131" t="s">
        <v>375</v>
      </c>
      <c r="B222" s="402"/>
      <c r="C222" s="151" t="s">
        <v>381</v>
      </c>
      <c r="D222" s="367"/>
      <c r="E222" s="412"/>
      <c r="F222" s="365">
        <v>4.7576999999999998</v>
      </c>
      <c r="G222" s="157">
        <v>2.4027000000000003</v>
      </c>
      <c r="H222" s="365">
        <v>10.4068</v>
      </c>
      <c r="I222" s="157">
        <v>90.399999999999991</v>
      </c>
      <c r="J222" s="225">
        <v>7.53</v>
      </c>
      <c r="K222" s="87" t="s">
        <v>376</v>
      </c>
    </row>
    <row r="223" spans="1:11" ht="15.75" customHeight="1" x14ac:dyDescent="0.25">
      <c r="A223" s="401"/>
      <c r="B223" s="159" t="s">
        <v>105</v>
      </c>
      <c r="C223" s="160"/>
      <c r="D223" s="339">
        <v>80</v>
      </c>
      <c r="E223" s="84">
        <v>60</v>
      </c>
      <c r="F223" s="402"/>
      <c r="G223" s="238"/>
      <c r="H223" s="402"/>
      <c r="I223" s="238"/>
      <c r="J223" s="402"/>
      <c r="K223" s="239"/>
    </row>
    <row r="224" spans="1:11" ht="15" customHeight="1" x14ac:dyDescent="0.25">
      <c r="A224" s="401"/>
      <c r="B224" s="159" t="s">
        <v>64</v>
      </c>
      <c r="C224" s="160"/>
      <c r="D224" s="339">
        <v>7.5</v>
      </c>
      <c r="E224" s="84">
        <v>6</v>
      </c>
      <c r="F224" s="402"/>
      <c r="G224" s="238"/>
      <c r="H224" s="402"/>
      <c r="I224" s="238"/>
      <c r="J224" s="402"/>
      <c r="K224" s="239"/>
    </row>
    <row r="225" spans="1:11" ht="15" customHeight="1" x14ac:dyDescent="0.25">
      <c r="A225" s="401"/>
      <c r="B225" s="159" t="s">
        <v>83</v>
      </c>
      <c r="C225" s="160"/>
      <c r="D225" s="339">
        <v>7.14</v>
      </c>
      <c r="E225" s="84">
        <v>6</v>
      </c>
      <c r="F225" s="402"/>
      <c r="G225" s="238"/>
      <c r="H225" s="402"/>
      <c r="I225" s="238"/>
      <c r="J225" s="402"/>
      <c r="K225" s="239"/>
    </row>
    <row r="226" spans="1:11" ht="15" customHeight="1" x14ac:dyDescent="0.25">
      <c r="A226" s="401"/>
      <c r="B226" s="159" t="s">
        <v>114</v>
      </c>
      <c r="C226" s="160"/>
      <c r="D226" s="339">
        <v>0.6</v>
      </c>
      <c r="E226" s="84">
        <v>0.6</v>
      </c>
      <c r="F226" s="402"/>
      <c r="G226" s="238"/>
      <c r="H226" s="402"/>
      <c r="I226" s="238"/>
      <c r="J226" s="402"/>
      <c r="K226" s="239"/>
    </row>
    <row r="227" spans="1:11" ht="15" customHeight="1" x14ac:dyDescent="0.25">
      <c r="A227" s="401"/>
      <c r="B227" s="159" t="s">
        <v>104</v>
      </c>
      <c r="C227" s="160"/>
      <c r="D227" s="339">
        <v>1.5</v>
      </c>
      <c r="E227" s="84">
        <v>1.5</v>
      </c>
      <c r="F227" s="402"/>
      <c r="G227" s="238"/>
      <c r="H227" s="402"/>
      <c r="I227" s="238"/>
      <c r="J227" s="402"/>
      <c r="K227" s="239"/>
    </row>
    <row r="228" spans="1:11" ht="15" customHeight="1" x14ac:dyDescent="0.25">
      <c r="A228" s="401"/>
      <c r="B228" s="159" t="s">
        <v>117</v>
      </c>
      <c r="C228" s="160"/>
      <c r="D228" s="339">
        <v>105</v>
      </c>
      <c r="E228" s="84">
        <v>105</v>
      </c>
      <c r="F228" s="402"/>
      <c r="G228" s="238"/>
      <c r="H228" s="402"/>
      <c r="I228" s="238"/>
      <c r="J228" s="402"/>
      <c r="K228" s="239"/>
    </row>
    <row r="229" spans="1:11" ht="15" customHeight="1" x14ac:dyDescent="0.25">
      <c r="A229" s="401"/>
      <c r="B229" s="159" t="s">
        <v>147</v>
      </c>
      <c r="C229" s="160"/>
      <c r="D229" s="339">
        <v>0.5</v>
      </c>
      <c r="E229" s="84">
        <v>0.5</v>
      </c>
      <c r="F229" s="402"/>
      <c r="G229" s="238"/>
      <c r="H229" s="402"/>
      <c r="I229" s="238"/>
      <c r="J229" s="402"/>
      <c r="K229" s="239"/>
    </row>
    <row r="230" spans="1:11" ht="18.75" customHeight="1" x14ac:dyDescent="0.25">
      <c r="A230" s="401"/>
      <c r="B230" s="159" t="s">
        <v>377</v>
      </c>
      <c r="C230" s="160"/>
      <c r="D230" s="218"/>
      <c r="E230" s="84">
        <v>20</v>
      </c>
      <c r="F230" s="402"/>
      <c r="G230" s="238"/>
      <c r="H230" s="402"/>
      <c r="I230" s="238"/>
      <c r="J230" s="402"/>
      <c r="K230" s="239"/>
    </row>
    <row r="231" spans="1:11" ht="19.5" customHeight="1" x14ac:dyDescent="0.25">
      <c r="A231" s="401"/>
      <c r="B231" s="159" t="s">
        <v>378</v>
      </c>
      <c r="C231" s="160"/>
      <c r="D231" s="339">
        <v>25.8</v>
      </c>
      <c r="E231" s="84">
        <v>18.8</v>
      </c>
      <c r="F231" s="402"/>
      <c r="G231" s="238"/>
      <c r="H231" s="402"/>
      <c r="I231" s="238"/>
      <c r="J231" s="402"/>
      <c r="K231" s="239"/>
    </row>
    <row r="232" spans="1:11" ht="15" customHeight="1" x14ac:dyDescent="0.25">
      <c r="A232" s="224"/>
      <c r="B232" s="159" t="s">
        <v>176</v>
      </c>
      <c r="C232" s="160"/>
      <c r="D232" s="339">
        <v>19</v>
      </c>
      <c r="E232" s="84">
        <v>18.8</v>
      </c>
      <c r="F232" s="224"/>
      <c r="G232" s="158"/>
      <c r="H232" s="224"/>
      <c r="I232" s="158"/>
      <c r="J232" s="224"/>
      <c r="K232" s="158"/>
    </row>
    <row r="233" spans="1:11" ht="15" customHeight="1" x14ac:dyDescent="0.25">
      <c r="A233" s="224"/>
      <c r="B233" s="159" t="s">
        <v>243</v>
      </c>
      <c r="C233" s="160"/>
      <c r="D233" s="339">
        <v>2.88</v>
      </c>
      <c r="E233" s="84">
        <v>2.4</v>
      </c>
      <c r="F233" s="224"/>
      <c r="G233" s="158"/>
      <c r="H233" s="224"/>
      <c r="I233" s="158"/>
      <c r="J233" s="224"/>
      <c r="K233" s="158"/>
    </row>
    <row r="234" spans="1:11" ht="15" customHeight="1" x14ac:dyDescent="0.25">
      <c r="A234" s="224"/>
      <c r="B234" s="159" t="s">
        <v>83</v>
      </c>
      <c r="C234" s="160"/>
      <c r="D234" s="339">
        <v>3.6</v>
      </c>
      <c r="E234" s="84">
        <v>3</v>
      </c>
      <c r="F234" s="224"/>
      <c r="G234" s="158"/>
      <c r="H234" s="224"/>
      <c r="I234" s="158"/>
      <c r="J234" s="224"/>
      <c r="K234" s="158"/>
    </row>
    <row r="235" spans="1:11" ht="15" customHeight="1" x14ac:dyDescent="0.25">
      <c r="A235" s="224"/>
      <c r="B235" s="361" t="s">
        <v>147</v>
      </c>
      <c r="C235" s="160"/>
      <c r="D235" s="339">
        <v>0.24</v>
      </c>
      <c r="E235" s="84">
        <v>0.24</v>
      </c>
      <c r="F235" s="224"/>
      <c r="G235" s="158"/>
      <c r="H235" s="224"/>
      <c r="I235" s="158"/>
      <c r="J235" s="224"/>
      <c r="K235" s="158"/>
    </row>
    <row r="236" spans="1:11" ht="16.5" customHeight="1" x14ac:dyDescent="0.25">
      <c r="A236" s="224"/>
      <c r="B236" s="159" t="s">
        <v>108</v>
      </c>
      <c r="C236" s="160"/>
      <c r="D236" s="339">
        <v>3</v>
      </c>
      <c r="E236" s="84">
        <v>3</v>
      </c>
      <c r="F236" s="224"/>
      <c r="G236" s="158"/>
      <c r="H236" s="224"/>
      <c r="I236" s="158"/>
      <c r="J236" s="224"/>
      <c r="K236" s="158"/>
    </row>
    <row r="237" spans="1:11" ht="35.25" customHeight="1" x14ac:dyDescent="0.25">
      <c r="A237" s="224"/>
      <c r="B237" s="48" t="s">
        <v>219</v>
      </c>
      <c r="C237" s="160"/>
      <c r="D237" s="339"/>
      <c r="E237" s="84">
        <v>25</v>
      </c>
      <c r="F237" s="224"/>
      <c r="G237" s="158"/>
      <c r="H237" s="224"/>
      <c r="I237" s="158"/>
      <c r="J237" s="224"/>
      <c r="K237" s="158"/>
    </row>
    <row r="238" spans="1:11" ht="15" customHeight="1" x14ac:dyDescent="0.25">
      <c r="A238" s="224"/>
      <c r="B238" s="159" t="s">
        <v>135</v>
      </c>
      <c r="C238" s="160"/>
      <c r="D238" s="339"/>
      <c r="E238" s="84">
        <v>20</v>
      </c>
      <c r="F238" s="224"/>
      <c r="G238" s="158"/>
      <c r="H238" s="224"/>
      <c r="I238" s="158"/>
      <c r="J238" s="224"/>
      <c r="K238" s="158"/>
    </row>
    <row r="239" spans="1:11" ht="15" customHeight="1" x14ac:dyDescent="0.25">
      <c r="A239" s="44" t="s">
        <v>379</v>
      </c>
      <c r="C239" s="189">
        <v>50</v>
      </c>
      <c r="D239" s="86"/>
      <c r="E239" s="45"/>
      <c r="F239" s="46">
        <v>7.41</v>
      </c>
      <c r="G239" s="86">
        <v>5.79</v>
      </c>
      <c r="H239" s="46">
        <v>10.68</v>
      </c>
      <c r="I239" s="86">
        <v>110.54</v>
      </c>
      <c r="J239" s="46">
        <v>0.05</v>
      </c>
      <c r="K239" s="50" t="s">
        <v>380</v>
      </c>
    </row>
    <row r="240" spans="1:11" ht="15" customHeight="1" x14ac:dyDescent="0.25">
      <c r="A240" s="44"/>
      <c r="B240" s="361" t="s">
        <v>164</v>
      </c>
      <c r="C240" s="189"/>
      <c r="D240" s="86">
        <v>60.68</v>
      </c>
      <c r="E240" s="45">
        <v>39.4</v>
      </c>
      <c r="F240" s="46"/>
      <c r="G240" s="86"/>
      <c r="H240" s="46"/>
      <c r="I240" s="86"/>
      <c r="J240" s="46"/>
      <c r="K240" s="50"/>
    </row>
    <row r="241" spans="1:11" ht="15" customHeight="1" x14ac:dyDescent="0.25">
      <c r="A241" s="44"/>
      <c r="B241" s="361" t="s">
        <v>166</v>
      </c>
      <c r="C241" s="189"/>
      <c r="D241" s="86">
        <v>41.37</v>
      </c>
      <c r="E241" s="45">
        <v>39.4</v>
      </c>
      <c r="F241" s="46"/>
      <c r="G241" s="86"/>
      <c r="H241" s="46"/>
      <c r="I241" s="86"/>
      <c r="J241" s="46"/>
      <c r="K241" s="50"/>
    </row>
    <row r="242" spans="1:11" ht="15" customHeight="1" x14ac:dyDescent="0.25">
      <c r="A242" s="44"/>
      <c r="B242" s="48" t="s">
        <v>64</v>
      </c>
      <c r="C242" s="189"/>
      <c r="D242" s="86">
        <v>11.85</v>
      </c>
      <c r="E242" s="45">
        <v>9.4</v>
      </c>
      <c r="F242" s="46"/>
      <c r="G242" s="86"/>
      <c r="H242" s="46"/>
      <c r="I242" s="86"/>
      <c r="J242" s="46"/>
      <c r="K242" s="50"/>
    </row>
    <row r="243" spans="1:11" ht="15" customHeight="1" x14ac:dyDescent="0.25">
      <c r="A243" s="44"/>
      <c r="B243" s="48" t="s">
        <v>31</v>
      </c>
      <c r="C243" s="189"/>
      <c r="D243" s="86">
        <v>14.4</v>
      </c>
      <c r="E243" s="45">
        <v>12</v>
      </c>
      <c r="F243" s="167"/>
      <c r="H243" s="167"/>
      <c r="J243" s="167"/>
      <c r="K243" s="50"/>
    </row>
    <row r="244" spans="1:11" ht="15" customHeight="1" x14ac:dyDescent="0.25">
      <c r="A244" s="44"/>
      <c r="B244" s="48" t="s">
        <v>36</v>
      </c>
      <c r="C244" s="189"/>
      <c r="D244" s="86">
        <v>1</v>
      </c>
      <c r="E244" s="45">
        <v>1</v>
      </c>
      <c r="F244" s="167"/>
      <c r="H244" s="167"/>
      <c r="J244" s="167"/>
      <c r="K244" s="50"/>
    </row>
    <row r="245" spans="1:11" ht="15" customHeight="1" x14ac:dyDescent="0.25">
      <c r="A245" s="44"/>
      <c r="B245" s="48" t="s">
        <v>119</v>
      </c>
      <c r="C245" s="189"/>
      <c r="D245" s="86"/>
      <c r="E245" s="45">
        <v>6</v>
      </c>
      <c r="F245" s="167"/>
      <c r="H245" s="167"/>
      <c r="J245" s="167"/>
      <c r="K245" s="50"/>
    </row>
    <row r="246" spans="1:11" ht="15" customHeight="1" x14ac:dyDescent="0.25">
      <c r="A246" s="44"/>
      <c r="B246" s="48" t="s">
        <v>147</v>
      </c>
      <c r="C246" s="189"/>
      <c r="D246" s="86">
        <v>0.4</v>
      </c>
      <c r="E246" s="45">
        <v>0.4</v>
      </c>
      <c r="F246" s="167"/>
      <c r="G246" s="86"/>
      <c r="H246" s="46"/>
      <c r="I246" s="86"/>
      <c r="J246" s="46"/>
      <c r="K246" s="50"/>
    </row>
    <row r="247" spans="1:11" ht="15" customHeight="1" x14ac:dyDescent="0.25">
      <c r="A247" s="44"/>
      <c r="B247" s="48" t="s">
        <v>43</v>
      </c>
      <c r="C247" s="189"/>
      <c r="D247" s="86">
        <v>0.6</v>
      </c>
      <c r="E247" s="45">
        <v>0.5</v>
      </c>
      <c r="F247" s="167"/>
      <c r="G247" s="86"/>
      <c r="H247" s="46"/>
      <c r="I247" s="86"/>
      <c r="J247" s="46"/>
      <c r="K247" s="50"/>
    </row>
    <row r="248" spans="1:11" ht="15" customHeight="1" x14ac:dyDescent="0.25">
      <c r="A248" s="48"/>
      <c r="B248" s="361" t="s">
        <v>40</v>
      </c>
      <c r="C248" s="189"/>
      <c r="D248" s="86">
        <v>3.75</v>
      </c>
      <c r="E248" s="45">
        <v>3.75</v>
      </c>
      <c r="F248" s="167"/>
      <c r="G248" s="86"/>
      <c r="H248" s="46"/>
      <c r="I248" s="86"/>
      <c r="J248" s="46"/>
      <c r="K248" s="50"/>
    </row>
    <row r="249" spans="1:11" ht="15" customHeight="1" x14ac:dyDescent="0.25">
      <c r="A249" s="48"/>
      <c r="B249" s="361" t="s">
        <v>38</v>
      </c>
      <c r="C249" s="189"/>
      <c r="D249" s="86"/>
      <c r="E249" s="45">
        <v>59</v>
      </c>
      <c r="F249" s="167"/>
      <c r="G249" s="86"/>
      <c r="H249" s="46"/>
      <c r="I249" s="86"/>
      <c r="J249" s="46"/>
      <c r="K249" s="50"/>
    </row>
    <row r="250" spans="1:11" ht="15" customHeight="1" x14ac:dyDescent="0.25">
      <c r="A250" s="48"/>
      <c r="B250" s="48" t="s">
        <v>104</v>
      </c>
      <c r="C250" s="189"/>
      <c r="D250" s="86">
        <v>2</v>
      </c>
      <c r="E250" s="45">
        <v>2</v>
      </c>
      <c r="F250" s="167"/>
      <c r="G250" s="86"/>
      <c r="H250" s="46"/>
      <c r="I250" s="86"/>
      <c r="J250" s="46"/>
      <c r="K250" s="50"/>
    </row>
    <row r="251" spans="1:11" ht="50.25" customHeight="1" x14ac:dyDescent="0.25">
      <c r="A251" s="110" t="s">
        <v>240</v>
      </c>
      <c r="C251" s="189" t="s">
        <v>190</v>
      </c>
      <c r="D251" s="86"/>
      <c r="E251" s="46"/>
      <c r="F251" s="86">
        <v>4.0617999999999999</v>
      </c>
      <c r="G251" s="46">
        <v>4.7629999999999999</v>
      </c>
      <c r="H251" s="86">
        <v>19.420999999999999</v>
      </c>
      <c r="I251" s="46">
        <v>136.72999999999999</v>
      </c>
      <c r="J251" s="86">
        <v>0</v>
      </c>
      <c r="K251" s="50" t="s">
        <v>210</v>
      </c>
    </row>
    <row r="252" spans="1:11" ht="15" customHeight="1" x14ac:dyDescent="0.25">
      <c r="A252" s="110"/>
      <c r="B252" s="48" t="s">
        <v>76</v>
      </c>
      <c r="C252" s="189"/>
      <c r="D252" s="86">
        <v>38.5</v>
      </c>
      <c r="E252" s="46">
        <v>38.5</v>
      </c>
      <c r="F252" s="86"/>
      <c r="G252" s="46"/>
      <c r="H252" s="86"/>
      <c r="I252" s="46"/>
      <c r="J252" s="86"/>
      <c r="K252" s="50"/>
    </row>
    <row r="253" spans="1:11" ht="15" customHeight="1" x14ac:dyDescent="0.25">
      <c r="A253" s="110"/>
      <c r="B253" s="48" t="s">
        <v>136</v>
      </c>
      <c r="C253" s="189"/>
      <c r="D253" s="86">
        <v>231</v>
      </c>
      <c r="E253" s="46">
        <v>231</v>
      </c>
      <c r="F253" s="86"/>
      <c r="G253" s="46"/>
      <c r="H253" s="86"/>
      <c r="I253" s="46"/>
      <c r="J253" s="86"/>
      <c r="K253" s="50"/>
    </row>
    <row r="254" spans="1:11" ht="15" customHeight="1" x14ac:dyDescent="0.25">
      <c r="A254" s="110"/>
      <c r="B254" s="361" t="s">
        <v>167</v>
      </c>
      <c r="C254" s="189"/>
      <c r="D254" s="86">
        <v>0.45</v>
      </c>
      <c r="E254" s="46">
        <v>0.45</v>
      </c>
      <c r="F254" s="86"/>
      <c r="G254" s="46"/>
      <c r="H254" s="86"/>
      <c r="I254" s="46"/>
      <c r="J254" s="86"/>
      <c r="K254" s="50"/>
    </row>
    <row r="255" spans="1:11" ht="15" customHeight="1" x14ac:dyDescent="0.25">
      <c r="A255" s="110"/>
      <c r="B255" s="48" t="s">
        <v>22</v>
      </c>
      <c r="C255" s="189"/>
      <c r="D255" s="86">
        <v>2</v>
      </c>
      <c r="E255" s="46">
        <v>2</v>
      </c>
      <c r="F255" s="86"/>
      <c r="G255" s="46"/>
      <c r="H255" s="86"/>
      <c r="I255" s="46"/>
      <c r="J255" s="86"/>
      <c r="K255" s="50"/>
    </row>
    <row r="256" spans="1:11" ht="15" customHeight="1" x14ac:dyDescent="0.25">
      <c r="A256" s="98" t="s">
        <v>194</v>
      </c>
      <c r="B256" s="8"/>
      <c r="C256" s="28">
        <v>150</v>
      </c>
      <c r="D256" s="29"/>
      <c r="E256" s="203"/>
      <c r="F256" s="86">
        <v>0.45</v>
      </c>
      <c r="G256" s="46">
        <v>0.08</v>
      </c>
      <c r="H256" s="86">
        <v>13.5</v>
      </c>
      <c r="I256" s="46">
        <v>62.7</v>
      </c>
      <c r="J256" s="86">
        <v>0.83</v>
      </c>
      <c r="K256" s="205" t="s">
        <v>228</v>
      </c>
    </row>
    <row r="257" spans="1:11" ht="15" customHeight="1" x14ac:dyDescent="0.25">
      <c r="A257" s="98"/>
      <c r="B257" s="8" t="s">
        <v>195</v>
      </c>
      <c r="C257" s="28"/>
      <c r="D257" s="29">
        <v>17.5</v>
      </c>
      <c r="E257" s="203">
        <v>17.5</v>
      </c>
      <c r="F257" s="29"/>
      <c r="G257" s="203"/>
      <c r="H257" s="29"/>
      <c r="I257" s="203"/>
      <c r="J257" s="29"/>
      <c r="K257" s="203"/>
    </row>
    <row r="258" spans="1:11" ht="15" customHeight="1" x14ac:dyDescent="0.25">
      <c r="A258" s="98"/>
      <c r="B258" s="8" t="s">
        <v>21</v>
      </c>
      <c r="C258" s="28"/>
      <c r="D258" s="29">
        <v>5</v>
      </c>
      <c r="E258" s="203">
        <v>5</v>
      </c>
      <c r="F258" s="29"/>
      <c r="G258" s="203"/>
      <c r="H258" s="29"/>
      <c r="I258" s="203"/>
      <c r="J258" s="29"/>
      <c r="K258" s="203"/>
    </row>
    <row r="259" spans="1:11" ht="15" customHeight="1" x14ac:dyDescent="0.25">
      <c r="A259" s="98"/>
      <c r="B259" s="8" t="s">
        <v>49</v>
      </c>
      <c r="C259" s="28"/>
      <c r="D259" s="29">
        <v>150</v>
      </c>
      <c r="E259" s="203">
        <v>150</v>
      </c>
      <c r="F259" s="29"/>
      <c r="G259" s="203"/>
      <c r="H259" s="29"/>
      <c r="I259" s="203"/>
      <c r="J259" s="29"/>
      <c r="K259" s="203"/>
    </row>
    <row r="260" spans="1:11" ht="28.5" customHeight="1" thickBot="1" x14ac:dyDescent="0.3">
      <c r="A260" s="110" t="s">
        <v>161</v>
      </c>
      <c r="C260" s="189">
        <v>35</v>
      </c>
      <c r="D260" s="86">
        <v>35</v>
      </c>
      <c r="E260" s="124">
        <v>35</v>
      </c>
      <c r="F260" s="86">
        <v>2.3076923076923075</v>
      </c>
      <c r="G260" s="124">
        <v>0.41958041958041958</v>
      </c>
      <c r="H260" s="86">
        <v>13.846153846153847</v>
      </c>
      <c r="I260" s="124">
        <v>69.230769230769241</v>
      </c>
      <c r="J260" s="118"/>
      <c r="K260" s="214" t="s">
        <v>278</v>
      </c>
    </row>
    <row r="261" spans="1:11" ht="27.75" customHeight="1" thickBot="1" x14ac:dyDescent="0.3">
      <c r="A261" s="377" t="s">
        <v>28</v>
      </c>
      <c r="B261" s="265"/>
      <c r="C261" s="266">
        <f>C218+170+C239+113+C256++C260</f>
        <v>558</v>
      </c>
      <c r="D261" s="256"/>
      <c r="E261" s="255"/>
      <c r="F261" s="277">
        <f>SUM(F217:F260)</f>
        <v>19.427192307692305</v>
      </c>
      <c r="G261" s="277">
        <f>SUM(G217:G260)</f>
        <v>16.55528041958042</v>
      </c>
      <c r="H261" s="277">
        <f>SUM(H217:H260)</f>
        <v>69.923953846153836</v>
      </c>
      <c r="I261" s="277">
        <f>SUM(I217:I260)</f>
        <v>500.28076923076924</v>
      </c>
      <c r="J261" s="277">
        <f>SUM(J217:J260)</f>
        <v>10.99</v>
      </c>
      <c r="K261" s="267"/>
    </row>
    <row r="262" spans="1:11" ht="33.75" customHeight="1" x14ac:dyDescent="0.25">
      <c r="A262" s="110"/>
      <c r="B262" s="364" t="s">
        <v>192</v>
      </c>
      <c r="C262" s="188"/>
      <c r="D262" s="86"/>
      <c r="E262" s="105"/>
      <c r="F262" s="118"/>
      <c r="G262" s="188"/>
      <c r="H262" s="118"/>
      <c r="I262" s="188"/>
      <c r="J262" s="118"/>
      <c r="K262" s="259"/>
    </row>
    <row r="263" spans="1:11" ht="22.5" customHeight="1" x14ac:dyDescent="0.2">
      <c r="A263" s="381" t="s">
        <v>42</v>
      </c>
      <c r="B263" s="224"/>
      <c r="C263" s="151">
        <v>100</v>
      </c>
      <c r="D263" s="339">
        <v>100</v>
      </c>
      <c r="E263" s="84">
        <v>100</v>
      </c>
      <c r="F263" s="365">
        <v>1.5</v>
      </c>
      <c r="G263" s="157">
        <v>0.5</v>
      </c>
      <c r="H263" s="365">
        <v>21</v>
      </c>
      <c r="I263" s="157">
        <v>96</v>
      </c>
      <c r="J263" s="365">
        <v>10</v>
      </c>
      <c r="K263" s="201" t="s">
        <v>315</v>
      </c>
    </row>
    <row r="264" spans="1:11" ht="18.75" customHeight="1" x14ac:dyDescent="0.25">
      <c r="A264" s="381" t="s">
        <v>314</v>
      </c>
      <c r="B264" s="366"/>
      <c r="C264" s="157"/>
      <c r="D264" s="339"/>
      <c r="E264" s="84"/>
      <c r="F264" s="365"/>
      <c r="G264" s="157"/>
      <c r="H264" s="365"/>
      <c r="I264" s="157"/>
      <c r="J264" s="367"/>
      <c r="K264" s="47"/>
    </row>
    <row r="265" spans="1:11" ht="35.25" customHeight="1" x14ac:dyDescent="0.25">
      <c r="A265" s="369" t="s">
        <v>163</v>
      </c>
      <c r="B265" s="142"/>
      <c r="C265" s="418">
        <v>130</v>
      </c>
      <c r="D265" s="339"/>
      <c r="E265" s="84"/>
      <c r="F265" s="339">
        <v>12.08</v>
      </c>
      <c r="G265" s="84">
        <v>21.52</v>
      </c>
      <c r="H265" s="339">
        <v>2.29</v>
      </c>
      <c r="I265" s="84">
        <v>251.03</v>
      </c>
      <c r="J265" s="339">
        <v>0.25</v>
      </c>
      <c r="K265" s="50" t="s">
        <v>287</v>
      </c>
    </row>
    <row r="266" spans="1:11" ht="15" customHeight="1" x14ac:dyDescent="0.25">
      <c r="A266" s="369"/>
      <c r="B266" s="48" t="s">
        <v>43</v>
      </c>
      <c r="C266" s="241"/>
      <c r="D266" s="339">
        <v>96</v>
      </c>
      <c r="E266" s="84">
        <v>80</v>
      </c>
      <c r="F266" s="339"/>
      <c r="G266" s="84"/>
      <c r="H266" s="339"/>
      <c r="I266" s="84"/>
      <c r="J266" s="339"/>
      <c r="K266" s="50"/>
    </row>
    <row r="267" spans="1:11" ht="15" customHeight="1" x14ac:dyDescent="0.25">
      <c r="A267" s="369"/>
      <c r="B267" s="142" t="s">
        <v>129</v>
      </c>
      <c r="C267" s="241"/>
      <c r="D267" s="339">
        <v>55</v>
      </c>
      <c r="E267" s="84">
        <v>55</v>
      </c>
      <c r="F267" s="339"/>
      <c r="G267" s="84"/>
      <c r="H267" s="339"/>
      <c r="I267" s="84"/>
      <c r="J267" s="339"/>
      <c r="K267" s="50"/>
    </row>
    <row r="268" spans="1:11" ht="15" customHeight="1" x14ac:dyDescent="0.25">
      <c r="A268" s="369"/>
      <c r="B268" s="142" t="s">
        <v>151</v>
      </c>
      <c r="C268" s="241"/>
      <c r="D268" s="339"/>
      <c r="E268" s="84">
        <v>135</v>
      </c>
      <c r="F268" s="339"/>
      <c r="G268" s="84"/>
      <c r="H268" s="339"/>
      <c r="I268" s="84"/>
      <c r="J268" s="339"/>
      <c r="K268" s="50"/>
    </row>
    <row r="269" spans="1:11" ht="15" customHeight="1" x14ac:dyDescent="0.25">
      <c r="A269" s="369"/>
      <c r="B269" s="142" t="s">
        <v>44</v>
      </c>
      <c r="C269" s="241"/>
      <c r="D269" s="339">
        <v>2</v>
      </c>
      <c r="E269" s="84">
        <v>2</v>
      </c>
      <c r="F269" s="339"/>
      <c r="G269" s="84"/>
      <c r="H269" s="339"/>
      <c r="I269" s="84"/>
      <c r="J269" s="339"/>
      <c r="K269" s="50"/>
    </row>
    <row r="270" spans="1:11" ht="15" customHeight="1" x14ac:dyDescent="0.25">
      <c r="A270" s="369"/>
      <c r="B270" s="142" t="s">
        <v>147</v>
      </c>
      <c r="C270" s="241"/>
      <c r="D270" s="339">
        <v>0.3</v>
      </c>
      <c r="E270" s="84">
        <v>0.3</v>
      </c>
      <c r="F270" s="339"/>
      <c r="G270" s="84"/>
      <c r="H270" s="339"/>
      <c r="I270" s="84"/>
      <c r="J270" s="339"/>
      <c r="K270" s="50"/>
    </row>
    <row r="271" spans="1:11" ht="15" customHeight="1" x14ac:dyDescent="0.25">
      <c r="A271" s="369"/>
      <c r="B271" s="142" t="s">
        <v>152</v>
      </c>
      <c r="C271" s="241"/>
      <c r="D271" s="339"/>
      <c r="E271" s="84">
        <v>130</v>
      </c>
      <c r="F271" s="339"/>
      <c r="G271" s="84"/>
      <c r="H271" s="339"/>
      <c r="I271" s="84"/>
      <c r="J271" s="339"/>
      <c r="K271" s="50"/>
    </row>
    <row r="272" spans="1:11" ht="36" customHeight="1" x14ac:dyDescent="0.25">
      <c r="A272" s="369" t="s">
        <v>139</v>
      </c>
      <c r="B272" s="159"/>
      <c r="C272" s="85">
        <v>20</v>
      </c>
      <c r="D272" s="339">
        <v>20</v>
      </c>
      <c r="E272" s="84">
        <v>20</v>
      </c>
      <c r="F272" s="86">
        <v>1.52</v>
      </c>
      <c r="G272" s="46">
        <v>0.16</v>
      </c>
      <c r="H272" s="86">
        <v>9.85</v>
      </c>
      <c r="I272" s="46">
        <v>47.05</v>
      </c>
      <c r="J272" s="86">
        <v>0</v>
      </c>
      <c r="K272" s="50" t="s">
        <v>273</v>
      </c>
    </row>
    <row r="273" spans="1:11" ht="15" customHeight="1" x14ac:dyDescent="0.25">
      <c r="A273" s="110" t="s">
        <v>200</v>
      </c>
      <c r="C273" s="189" t="s">
        <v>133</v>
      </c>
      <c r="D273" s="86"/>
      <c r="E273" s="46"/>
      <c r="F273" s="86">
        <v>0.51</v>
      </c>
      <c r="G273" s="46">
        <v>0.21</v>
      </c>
      <c r="H273" s="86">
        <v>5.57</v>
      </c>
      <c r="I273" s="46">
        <v>26.15</v>
      </c>
      <c r="J273" s="86">
        <v>36.6</v>
      </c>
      <c r="K273" s="50" t="s">
        <v>205</v>
      </c>
    </row>
    <row r="274" spans="1:11" ht="24" customHeight="1" x14ac:dyDescent="0.25">
      <c r="A274" s="110"/>
      <c r="B274" s="48" t="s">
        <v>212</v>
      </c>
      <c r="C274" s="189"/>
      <c r="D274" s="86">
        <v>15.3</v>
      </c>
      <c r="E274" s="46">
        <v>15</v>
      </c>
      <c r="F274" s="118"/>
      <c r="G274" s="189"/>
      <c r="H274" s="118"/>
      <c r="I274" s="189"/>
      <c r="J274" s="118"/>
      <c r="K274" s="50"/>
    </row>
    <row r="275" spans="1:11" ht="15" customHeight="1" x14ac:dyDescent="0.25">
      <c r="A275" s="110"/>
      <c r="B275" s="48" t="s">
        <v>46</v>
      </c>
      <c r="C275" s="189"/>
      <c r="D275" s="86">
        <v>5</v>
      </c>
      <c r="E275" s="46">
        <v>5</v>
      </c>
      <c r="F275" s="118"/>
      <c r="G275" s="189"/>
      <c r="H275" s="118"/>
      <c r="I275" s="189"/>
      <c r="J275" s="118"/>
      <c r="K275" s="50"/>
    </row>
    <row r="276" spans="1:11" ht="15" customHeight="1" thickBot="1" x14ac:dyDescent="0.3">
      <c r="A276" s="110"/>
      <c r="B276" s="48" t="s">
        <v>49</v>
      </c>
      <c r="C276" s="189"/>
      <c r="D276" s="86">
        <v>150</v>
      </c>
      <c r="E276" s="46">
        <v>150</v>
      </c>
      <c r="F276" s="118"/>
      <c r="G276" s="189"/>
      <c r="H276" s="118"/>
      <c r="I276" s="189"/>
      <c r="J276" s="118"/>
      <c r="K276" s="214"/>
    </row>
    <row r="277" spans="1:11" ht="18" customHeight="1" thickBot="1" x14ac:dyDescent="0.3">
      <c r="A277" s="380" t="s">
        <v>28</v>
      </c>
      <c r="B277" s="283"/>
      <c r="C277" s="419">
        <f>C263+C265+C272+155</f>
        <v>405</v>
      </c>
      <c r="D277" s="345"/>
      <c r="E277" s="347"/>
      <c r="F277" s="290">
        <f>SUM(F262:F276)</f>
        <v>15.61</v>
      </c>
      <c r="G277" s="290">
        <f t="shared" ref="G277:J277" si="0">SUM(G262:G276)</f>
        <v>22.39</v>
      </c>
      <c r="H277" s="290">
        <f t="shared" si="0"/>
        <v>38.71</v>
      </c>
      <c r="I277" s="290">
        <f t="shared" si="0"/>
        <v>420.22999999999996</v>
      </c>
      <c r="J277" s="290">
        <f t="shared" si="0"/>
        <v>46.85</v>
      </c>
      <c r="K277" s="267"/>
    </row>
    <row r="278" spans="1:11" ht="14.25" customHeight="1" thickBot="1" x14ac:dyDescent="0.3">
      <c r="A278" s="377" t="s">
        <v>47</v>
      </c>
      <c r="B278" s="275"/>
      <c r="C278" s="295">
        <f>C211+C216+C261+C277</f>
        <v>1492</v>
      </c>
      <c r="D278" s="291"/>
      <c r="E278" s="64"/>
      <c r="F278" s="291">
        <f>F211+F216+F261+F277</f>
        <v>49.304715597815964</v>
      </c>
      <c r="G278" s="64">
        <f>G211+G216+G261+G277</f>
        <v>60.466154503723246</v>
      </c>
      <c r="H278" s="291">
        <f>H211+H216+H261+H277</f>
        <v>173.91666206530968</v>
      </c>
      <c r="I278" s="64">
        <f>I211+I216+I261+I277</f>
        <v>1433.8327235600573</v>
      </c>
      <c r="J278" s="291">
        <f>J211+J216+J261+J277</f>
        <v>60.870000000000005</v>
      </c>
      <c r="K278" s="267"/>
    </row>
    <row r="279" spans="1:11" ht="15.75" customHeight="1" x14ac:dyDescent="0.25">
      <c r="A279" s="321"/>
      <c r="B279" s="251"/>
      <c r="C279" s="278"/>
      <c r="D279" s="86"/>
      <c r="E279" s="320"/>
      <c r="F279" s="286"/>
      <c r="G279" s="286"/>
      <c r="H279" s="286"/>
      <c r="I279" s="286"/>
      <c r="J279" s="286"/>
      <c r="K279" s="253"/>
    </row>
    <row r="280" spans="1:11" ht="15" customHeight="1" thickBot="1" x14ac:dyDescent="0.3">
      <c r="A280" s="321" t="s">
        <v>68</v>
      </c>
      <c r="B280" s="251"/>
      <c r="C280" s="252"/>
      <c r="D280" s="328"/>
      <c r="K280" s="252"/>
    </row>
    <row r="281" spans="1:11" ht="15.75" customHeight="1" thickBot="1" x14ac:dyDescent="0.3">
      <c r="A281" s="504" t="s">
        <v>242</v>
      </c>
      <c r="B281" s="500" t="s">
        <v>372</v>
      </c>
      <c r="C281" s="500" t="s">
        <v>368</v>
      </c>
      <c r="D281" s="257" t="s">
        <v>369</v>
      </c>
      <c r="E281" s="255" t="s">
        <v>370</v>
      </c>
      <c r="F281" s="497" t="s">
        <v>5</v>
      </c>
      <c r="G281" s="498"/>
      <c r="H281" s="499"/>
      <c r="I281" s="190" t="s">
        <v>371</v>
      </c>
      <c r="J281" s="190" t="s">
        <v>6</v>
      </c>
      <c r="K281" s="188" t="s">
        <v>7</v>
      </c>
    </row>
    <row r="282" spans="1:11" ht="23.25" customHeight="1" thickBot="1" x14ac:dyDescent="0.3">
      <c r="A282" s="505"/>
      <c r="B282" s="501"/>
      <c r="C282" s="501"/>
      <c r="D282" s="255" t="s">
        <v>8</v>
      </c>
      <c r="E282" s="255" t="s">
        <v>9</v>
      </c>
      <c r="F282" s="255" t="s">
        <v>10</v>
      </c>
      <c r="G282" s="255" t="s">
        <v>11</v>
      </c>
      <c r="H282" s="257" t="s">
        <v>12</v>
      </c>
      <c r="I282" s="257" t="s">
        <v>13</v>
      </c>
      <c r="J282" s="257" t="s">
        <v>14</v>
      </c>
      <c r="K282" s="267"/>
    </row>
    <row r="283" spans="1:11" ht="15.75" customHeight="1" x14ac:dyDescent="0.25">
      <c r="A283" s="110"/>
      <c r="B283" s="258" t="s">
        <v>15</v>
      </c>
      <c r="C283" s="188"/>
      <c r="D283" s="86"/>
      <c r="E283" s="261"/>
      <c r="F283" s="287"/>
      <c r="G283" s="261"/>
      <c r="H283" s="287"/>
      <c r="I283" s="261"/>
      <c r="J283" s="287"/>
      <c r="K283" s="50"/>
    </row>
    <row r="284" spans="1:11" ht="29.25" customHeight="1" x14ac:dyDescent="0.25">
      <c r="A284" s="110" t="s">
        <v>182</v>
      </c>
      <c r="C284" s="189" t="s">
        <v>191</v>
      </c>
      <c r="D284" s="86"/>
      <c r="E284" s="46"/>
      <c r="F284" s="86">
        <v>4.24</v>
      </c>
      <c r="G284" s="46">
        <v>4.5999999999999996</v>
      </c>
      <c r="H284" s="86">
        <v>22.61</v>
      </c>
      <c r="I284" s="46">
        <v>149.26</v>
      </c>
      <c r="J284" s="86">
        <v>0.82</v>
      </c>
      <c r="K284" s="50" t="s">
        <v>80</v>
      </c>
    </row>
    <row r="285" spans="1:11" ht="16.5" customHeight="1" x14ac:dyDescent="0.25">
      <c r="A285" s="110"/>
      <c r="B285" s="48" t="s">
        <v>58</v>
      </c>
      <c r="C285" s="189"/>
      <c r="D285" s="86">
        <v>18</v>
      </c>
      <c r="E285" s="46">
        <v>18</v>
      </c>
      <c r="F285" s="86"/>
      <c r="G285" s="46"/>
      <c r="H285" s="86"/>
      <c r="I285" s="46"/>
      <c r="J285" s="86"/>
      <c r="K285" s="50"/>
    </row>
    <row r="286" spans="1:11" ht="16.5" customHeight="1" x14ac:dyDescent="0.25">
      <c r="A286" s="110"/>
      <c r="B286" s="48" t="s">
        <v>129</v>
      </c>
      <c r="C286" s="189"/>
      <c r="D286" s="86">
        <v>123</v>
      </c>
      <c r="E286" s="46">
        <v>123</v>
      </c>
      <c r="F286" s="86"/>
      <c r="G286" s="46"/>
      <c r="H286" s="86"/>
      <c r="I286" s="46"/>
      <c r="J286" s="86"/>
      <c r="K286" s="50"/>
    </row>
    <row r="287" spans="1:11" ht="16.5" customHeight="1" x14ac:dyDescent="0.25">
      <c r="A287" s="110"/>
      <c r="B287" s="48" t="s">
        <v>46</v>
      </c>
      <c r="C287" s="189"/>
      <c r="D287" s="86">
        <v>2</v>
      </c>
      <c r="E287" s="46">
        <v>2</v>
      </c>
      <c r="F287" s="86"/>
      <c r="G287" s="46"/>
      <c r="H287" s="86"/>
      <c r="I287" s="46"/>
      <c r="J287" s="86"/>
      <c r="K287" s="50"/>
    </row>
    <row r="288" spans="1:11" ht="16.5" customHeight="1" x14ac:dyDescent="0.25">
      <c r="A288" s="110"/>
      <c r="B288" s="361" t="s">
        <v>147</v>
      </c>
      <c r="C288" s="189"/>
      <c r="D288" s="86">
        <v>0.4</v>
      </c>
      <c r="E288" s="46">
        <v>0.4</v>
      </c>
      <c r="F288" s="86"/>
      <c r="G288" s="46"/>
      <c r="H288" s="86"/>
      <c r="I288" s="46"/>
      <c r="J288" s="86"/>
      <c r="K288" s="50"/>
    </row>
    <row r="289" spans="1:11" ht="16.5" customHeight="1" x14ac:dyDescent="0.25">
      <c r="A289" s="110"/>
      <c r="B289" s="48" t="s">
        <v>44</v>
      </c>
      <c r="C289" s="189"/>
      <c r="D289" s="86">
        <v>3</v>
      </c>
      <c r="E289" s="46">
        <v>3</v>
      </c>
      <c r="F289" s="86"/>
      <c r="G289" s="46"/>
      <c r="H289" s="86"/>
      <c r="I289" s="46"/>
      <c r="J289" s="86"/>
      <c r="K289" s="50"/>
    </row>
    <row r="290" spans="1:11" ht="32.25" customHeight="1" x14ac:dyDescent="0.25">
      <c r="A290" s="110" t="s">
        <v>23</v>
      </c>
      <c r="C290" s="189" t="s">
        <v>187</v>
      </c>
      <c r="E290" s="167"/>
      <c r="F290" s="86">
        <v>2.8522522522522524</v>
      </c>
      <c r="G290" s="46">
        <v>2.4126126126126128</v>
      </c>
      <c r="H290" s="86">
        <v>10.35</v>
      </c>
      <c r="I290" s="46">
        <v>74.58</v>
      </c>
      <c r="J290" s="86">
        <v>1.17</v>
      </c>
      <c r="K290" s="50" t="s">
        <v>232</v>
      </c>
    </row>
    <row r="291" spans="1:11" ht="23.25" customHeight="1" x14ac:dyDescent="0.25">
      <c r="A291" s="110"/>
      <c r="B291" s="48" t="s">
        <v>24</v>
      </c>
      <c r="C291" s="189"/>
      <c r="D291" s="86">
        <v>2.5</v>
      </c>
      <c r="E291" s="46">
        <v>2.5</v>
      </c>
      <c r="F291" s="86"/>
      <c r="G291" s="46"/>
      <c r="H291" s="86"/>
      <c r="I291" s="46"/>
      <c r="J291" s="86"/>
      <c r="K291" s="50"/>
    </row>
    <row r="292" spans="1:11" ht="15" customHeight="1" x14ac:dyDescent="0.25">
      <c r="A292" s="110"/>
      <c r="B292" s="48" t="s">
        <v>21</v>
      </c>
      <c r="C292" s="189"/>
      <c r="D292" s="86">
        <v>6</v>
      </c>
      <c r="E292" s="46">
        <v>6</v>
      </c>
      <c r="F292" s="86"/>
      <c r="G292" s="46"/>
      <c r="H292" s="86"/>
      <c r="I292" s="46"/>
      <c r="J292" s="86"/>
      <c r="K292" s="50"/>
    </row>
    <row r="293" spans="1:11" ht="15" customHeight="1" x14ac:dyDescent="0.25">
      <c r="A293" s="110"/>
      <c r="B293" s="48" t="s">
        <v>19</v>
      </c>
      <c r="C293" s="189"/>
      <c r="D293" s="86">
        <v>90</v>
      </c>
      <c r="E293" s="46">
        <v>90</v>
      </c>
      <c r="F293" s="86"/>
      <c r="G293" s="46"/>
      <c r="H293" s="86"/>
      <c r="I293" s="46"/>
      <c r="J293" s="86"/>
      <c r="K293" s="50"/>
    </row>
    <row r="294" spans="1:11" ht="15" customHeight="1" x14ac:dyDescent="0.25">
      <c r="A294" s="110"/>
      <c r="B294" s="48" t="s">
        <v>20</v>
      </c>
      <c r="C294" s="189"/>
      <c r="D294" s="86">
        <v>108</v>
      </c>
      <c r="E294" s="46">
        <v>108</v>
      </c>
      <c r="F294" s="86"/>
      <c r="G294" s="46"/>
      <c r="H294" s="86"/>
      <c r="I294" s="46"/>
      <c r="J294" s="86"/>
      <c r="K294" s="50"/>
    </row>
    <row r="295" spans="1:11" ht="33" customHeight="1" x14ac:dyDescent="0.25">
      <c r="A295" s="110" t="s">
        <v>25</v>
      </c>
      <c r="C295" s="145" t="s">
        <v>99</v>
      </c>
      <c r="D295" s="260"/>
      <c r="E295" s="167"/>
      <c r="F295" s="45">
        <v>1.915</v>
      </c>
      <c r="G295" s="46">
        <v>4.3549999999999995</v>
      </c>
      <c r="H295" s="86">
        <v>12.92</v>
      </c>
      <c r="I295" s="46">
        <v>98.5</v>
      </c>
      <c r="J295" s="118"/>
      <c r="K295" s="50" t="s">
        <v>233</v>
      </c>
    </row>
    <row r="296" spans="1:11" ht="23.25" customHeight="1" x14ac:dyDescent="0.25">
      <c r="A296" s="110"/>
      <c r="B296" s="48" t="s">
        <v>27</v>
      </c>
      <c r="C296" s="189"/>
      <c r="D296" s="45">
        <v>25</v>
      </c>
      <c r="E296" s="46">
        <v>25</v>
      </c>
      <c r="F296" s="168"/>
      <c r="G296" s="189"/>
      <c r="H296" s="118"/>
      <c r="I296" s="189"/>
      <c r="J296" s="118"/>
      <c r="K296" s="50"/>
    </row>
    <row r="297" spans="1:11" ht="15" customHeight="1" thickBot="1" x14ac:dyDescent="0.3">
      <c r="A297" s="110"/>
      <c r="B297" s="48" t="s">
        <v>22</v>
      </c>
      <c r="C297" s="189"/>
      <c r="D297" s="45">
        <v>5</v>
      </c>
      <c r="E297" s="46">
        <v>5</v>
      </c>
      <c r="F297" s="168" t="s">
        <v>3</v>
      </c>
      <c r="G297" s="213"/>
      <c r="H297" s="118"/>
      <c r="I297" s="213"/>
      <c r="J297" s="118"/>
      <c r="K297" s="50"/>
    </row>
    <row r="298" spans="1:11" ht="15" customHeight="1" thickBot="1" x14ac:dyDescent="0.3">
      <c r="A298" s="377" t="s">
        <v>28</v>
      </c>
      <c r="B298" s="265"/>
      <c r="C298" s="266">
        <f>143+186+30</f>
        <v>359</v>
      </c>
      <c r="D298" s="256"/>
      <c r="E298" s="255"/>
      <c r="F298" s="178">
        <f>F284+F290+F295</f>
        <v>9.007252252252254</v>
      </c>
      <c r="G298" s="178">
        <f t="shared" ref="G298:J298" si="1">G284+G290+G295</f>
        <v>11.367612612612611</v>
      </c>
      <c r="H298" s="178">
        <f t="shared" si="1"/>
        <v>45.88</v>
      </c>
      <c r="I298" s="178">
        <f t="shared" si="1"/>
        <v>322.33999999999997</v>
      </c>
      <c r="J298" s="178">
        <f t="shared" si="1"/>
        <v>1.9899999999999998</v>
      </c>
      <c r="K298" s="267"/>
    </row>
    <row r="299" spans="1:11" ht="15.75" customHeight="1" x14ac:dyDescent="0.25">
      <c r="A299" s="110"/>
      <c r="B299" s="251" t="s">
        <v>29</v>
      </c>
      <c r="C299" s="145"/>
      <c r="D299" s="86"/>
      <c r="E299" s="46"/>
      <c r="F299" s="86"/>
      <c r="G299" s="46"/>
      <c r="H299" s="86"/>
      <c r="I299" s="46"/>
      <c r="J299" s="86"/>
      <c r="K299" s="50"/>
    </row>
    <row r="300" spans="1:11" ht="17.25" customHeight="1" x14ac:dyDescent="0.25">
      <c r="A300" s="110" t="s">
        <v>120</v>
      </c>
      <c r="C300" s="189">
        <v>150</v>
      </c>
      <c r="D300" s="86"/>
      <c r="E300" s="46"/>
      <c r="F300" s="280">
        <v>4.3499999999999996</v>
      </c>
      <c r="G300" s="280">
        <v>3.75</v>
      </c>
      <c r="H300" s="269">
        <v>6.3</v>
      </c>
      <c r="I300" s="84">
        <v>76</v>
      </c>
      <c r="J300" s="339">
        <v>0.45</v>
      </c>
      <c r="K300" s="163" t="s">
        <v>110</v>
      </c>
    </row>
    <row r="301" spans="1:11" ht="18" customHeight="1" thickBot="1" x14ac:dyDescent="0.3">
      <c r="A301" s="110" t="s">
        <v>409</v>
      </c>
      <c r="B301" s="48" t="s">
        <v>126</v>
      </c>
      <c r="C301" s="189"/>
      <c r="D301" s="86">
        <v>152</v>
      </c>
      <c r="E301" s="46">
        <v>150</v>
      </c>
      <c r="F301" s="86"/>
      <c r="G301" s="46"/>
      <c r="H301" s="86"/>
      <c r="I301" s="46"/>
      <c r="J301" s="86"/>
      <c r="K301" s="50"/>
    </row>
    <row r="302" spans="1:11" ht="17.25" customHeight="1" thickBot="1" x14ac:dyDescent="0.3">
      <c r="A302" s="377" t="s">
        <v>28</v>
      </c>
      <c r="B302" s="265"/>
      <c r="C302" s="266">
        <v>150</v>
      </c>
      <c r="D302" s="256"/>
      <c r="E302" s="343"/>
      <c r="F302" s="291">
        <f>SUM(F300:F301)</f>
        <v>4.3499999999999996</v>
      </c>
      <c r="G302" s="64">
        <f t="shared" ref="G302:J302" si="2">SUM(G300:G301)</f>
        <v>3.75</v>
      </c>
      <c r="H302" s="291">
        <f t="shared" si="2"/>
        <v>6.3</v>
      </c>
      <c r="I302" s="64">
        <f t="shared" si="2"/>
        <v>76</v>
      </c>
      <c r="J302" s="291">
        <f t="shared" si="2"/>
        <v>0.45</v>
      </c>
      <c r="K302" s="267"/>
    </row>
    <row r="303" spans="1:11" ht="15.75" customHeight="1" x14ac:dyDescent="0.25">
      <c r="A303" s="385"/>
      <c r="B303" s="258" t="s">
        <v>30</v>
      </c>
      <c r="C303" s="188"/>
      <c r="D303" s="191"/>
      <c r="E303" s="261"/>
      <c r="F303" s="293"/>
      <c r="G303" s="294"/>
      <c r="H303" s="293"/>
      <c r="I303" s="294"/>
      <c r="J303" s="293"/>
      <c r="K303" s="259"/>
    </row>
    <row r="304" spans="1:11" ht="30" customHeight="1" x14ac:dyDescent="0.25">
      <c r="A304" s="227" t="s">
        <v>476</v>
      </c>
      <c r="B304" s="440"/>
      <c r="C304" s="139">
        <v>40</v>
      </c>
      <c r="D304" s="451"/>
      <c r="E304" s="113"/>
      <c r="F304" s="114">
        <v>0.56000000000000005</v>
      </c>
      <c r="G304" s="451">
        <v>2.0299999999999998</v>
      </c>
      <c r="H304" s="114">
        <v>3.61</v>
      </c>
      <c r="I304" s="451">
        <v>34.96</v>
      </c>
      <c r="J304" s="114">
        <v>10.25</v>
      </c>
      <c r="K304" s="50" t="s">
        <v>478</v>
      </c>
    </row>
    <row r="305" spans="1:11" ht="20.25" customHeight="1" x14ac:dyDescent="0.25">
      <c r="A305" s="227"/>
      <c r="B305" s="440" t="s">
        <v>146</v>
      </c>
      <c r="C305" s="139"/>
      <c r="D305" s="451">
        <v>41.6</v>
      </c>
      <c r="E305" s="113">
        <v>33.299999999999997</v>
      </c>
      <c r="F305" s="114"/>
      <c r="G305" s="451"/>
      <c r="H305" s="114"/>
      <c r="I305" s="451"/>
      <c r="J305" s="114"/>
      <c r="K305" s="114"/>
    </row>
    <row r="306" spans="1:11" ht="18.75" customHeight="1" x14ac:dyDescent="0.25">
      <c r="A306" s="227"/>
      <c r="B306" s="440" t="s">
        <v>477</v>
      </c>
      <c r="C306" s="139"/>
      <c r="D306" s="451"/>
      <c r="E306" s="113">
        <v>30</v>
      </c>
      <c r="F306" s="114"/>
      <c r="G306" s="451"/>
      <c r="H306" s="114"/>
      <c r="I306" s="451"/>
      <c r="J306" s="114"/>
      <c r="K306" s="114"/>
    </row>
    <row r="307" spans="1:11" ht="18" customHeight="1" x14ac:dyDescent="0.25">
      <c r="A307" s="227"/>
      <c r="B307" s="440" t="s">
        <v>64</v>
      </c>
      <c r="C307" s="139"/>
      <c r="D307" s="451">
        <v>8.75</v>
      </c>
      <c r="E307" s="113">
        <v>7</v>
      </c>
      <c r="F307" s="114"/>
      <c r="G307" s="451"/>
      <c r="H307" s="114"/>
      <c r="I307" s="451"/>
      <c r="J307" s="114"/>
      <c r="K307" s="114"/>
    </row>
    <row r="308" spans="1:11" ht="18" customHeight="1" x14ac:dyDescent="0.25">
      <c r="A308" s="227"/>
      <c r="B308" s="440" t="s">
        <v>296</v>
      </c>
      <c r="C308" s="139"/>
      <c r="D308" s="451">
        <v>2</v>
      </c>
      <c r="E308" s="113">
        <v>2</v>
      </c>
      <c r="F308" s="114"/>
      <c r="G308" s="451"/>
      <c r="H308" s="114"/>
      <c r="I308" s="451"/>
      <c r="J308" s="114"/>
      <c r="K308" s="114"/>
    </row>
    <row r="309" spans="1:11" ht="18" customHeight="1" x14ac:dyDescent="0.25">
      <c r="A309" s="227"/>
      <c r="B309" s="440" t="s">
        <v>104</v>
      </c>
      <c r="C309" s="139"/>
      <c r="D309" s="451">
        <v>2</v>
      </c>
      <c r="E309" s="113">
        <v>2</v>
      </c>
      <c r="F309" s="114"/>
      <c r="G309" s="451"/>
      <c r="H309" s="114"/>
      <c r="I309" s="451"/>
      <c r="J309" s="114"/>
      <c r="K309" s="114"/>
    </row>
    <row r="310" spans="1:11" ht="18" customHeight="1" x14ac:dyDescent="0.25">
      <c r="A310" s="227"/>
      <c r="B310" s="440" t="s">
        <v>147</v>
      </c>
      <c r="C310" s="139"/>
      <c r="D310" s="451">
        <v>0.4</v>
      </c>
      <c r="E310" s="113">
        <v>0.4</v>
      </c>
      <c r="F310" s="114"/>
      <c r="G310" s="451"/>
      <c r="H310" s="114"/>
      <c r="I310" s="451"/>
      <c r="J310" s="114"/>
      <c r="K310" s="114"/>
    </row>
    <row r="311" spans="1:11" ht="47.25" customHeight="1" x14ac:dyDescent="0.25">
      <c r="A311" s="405" t="s">
        <v>419</v>
      </c>
      <c r="B311" s="449"/>
      <c r="C311" s="139">
        <v>150</v>
      </c>
      <c r="D311" s="450"/>
      <c r="E311" s="409"/>
      <c r="F311" s="439">
        <v>1.1835</v>
      </c>
      <c r="G311" s="46">
        <v>1.6274999999999999</v>
      </c>
      <c r="H311" s="439">
        <v>7.2675000000000001</v>
      </c>
      <c r="I311" s="46">
        <v>51.449999999999996</v>
      </c>
      <c r="J311" s="439">
        <v>4.95</v>
      </c>
      <c r="K311" s="289" t="s">
        <v>112</v>
      </c>
    </row>
    <row r="312" spans="1:11" ht="15.75" customHeight="1" x14ac:dyDescent="0.25">
      <c r="A312" s="405"/>
      <c r="B312" s="449" t="s">
        <v>448</v>
      </c>
      <c r="C312" s="410"/>
      <c r="D312" s="450">
        <v>5</v>
      </c>
      <c r="E312" s="409">
        <v>5</v>
      </c>
      <c r="F312" s="451"/>
      <c r="G312" s="114"/>
      <c r="H312" s="451"/>
      <c r="I312" s="114"/>
      <c r="J312" s="451"/>
      <c r="K312" s="289"/>
    </row>
    <row r="313" spans="1:11" ht="15.75" customHeight="1" x14ac:dyDescent="0.25">
      <c r="A313" s="405"/>
      <c r="B313" s="449" t="s">
        <v>105</v>
      </c>
      <c r="C313" s="410"/>
      <c r="D313" s="450">
        <v>60</v>
      </c>
      <c r="E313" s="409">
        <v>45</v>
      </c>
      <c r="F313" s="451"/>
      <c r="G313" s="114"/>
      <c r="H313" s="451"/>
      <c r="I313" s="114"/>
      <c r="J313" s="451"/>
      <c r="K313" s="289"/>
    </row>
    <row r="314" spans="1:11" ht="15.75" customHeight="1" x14ac:dyDescent="0.25">
      <c r="A314" s="405"/>
      <c r="B314" s="449" t="s">
        <v>64</v>
      </c>
      <c r="C314" s="410"/>
      <c r="D314" s="450">
        <v>7.5</v>
      </c>
      <c r="E314" s="409">
        <v>6</v>
      </c>
      <c r="F314" s="451"/>
      <c r="G314" s="114"/>
      <c r="H314" s="451"/>
      <c r="I314" s="114"/>
      <c r="J314" s="451"/>
      <c r="K314" s="289"/>
    </row>
    <row r="315" spans="1:11" ht="15.75" customHeight="1" x14ac:dyDescent="0.25">
      <c r="A315" s="405"/>
      <c r="B315" s="449" t="s">
        <v>83</v>
      </c>
      <c r="C315" s="410"/>
      <c r="D315" s="450">
        <v>7.14</v>
      </c>
      <c r="E315" s="409">
        <v>6</v>
      </c>
      <c r="F315" s="451"/>
      <c r="G315" s="114"/>
      <c r="H315" s="451"/>
      <c r="I315" s="114"/>
      <c r="J315" s="451"/>
      <c r="K315" s="289"/>
    </row>
    <row r="316" spans="1:11" ht="15.75" customHeight="1" x14ac:dyDescent="0.25">
      <c r="A316" s="405"/>
      <c r="B316" s="449" t="s">
        <v>104</v>
      </c>
      <c r="C316" s="410"/>
      <c r="D316" s="450">
        <v>1.5</v>
      </c>
      <c r="E316" s="409">
        <v>1.5</v>
      </c>
      <c r="F316" s="451"/>
      <c r="G316" s="114"/>
      <c r="H316" s="451"/>
      <c r="I316" s="114"/>
      <c r="J316" s="451"/>
      <c r="K316" s="289"/>
    </row>
    <row r="317" spans="1:11" ht="15.75" customHeight="1" x14ac:dyDescent="0.25">
      <c r="A317" s="405"/>
      <c r="B317" s="449" t="s">
        <v>147</v>
      </c>
      <c r="C317" s="410"/>
      <c r="D317" s="450" t="s">
        <v>241</v>
      </c>
      <c r="E317" s="409" t="s">
        <v>241</v>
      </c>
      <c r="F317" s="451"/>
      <c r="G317" s="114"/>
      <c r="H317" s="451"/>
      <c r="I317" s="114"/>
      <c r="J317" s="451"/>
      <c r="K317" s="289"/>
    </row>
    <row r="318" spans="1:11" ht="15.75" customHeight="1" x14ac:dyDescent="0.25">
      <c r="A318" s="405"/>
      <c r="B318" s="449" t="s">
        <v>249</v>
      </c>
      <c r="C318" s="410"/>
      <c r="D318" s="450">
        <v>105</v>
      </c>
      <c r="E318" s="409">
        <v>105</v>
      </c>
      <c r="F318" s="451"/>
      <c r="G318" s="114"/>
      <c r="H318" s="451"/>
      <c r="I318" s="114"/>
      <c r="J318" s="451"/>
      <c r="K318" s="289"/>
    </row>
    <row r="319" spans="1:11" ht="27" customHeight="1" x14ac:dyDescent="0.25">
      <c r="A319" s="110" t="s">
        <v>264</v>
      </c>
      <c r="C319" s="168" t="s">
        <v>214</v>
      </c>
      <c r="D319" s="46"/>
      <c r="E319" s="46"/>
      <c r="F319" s="86">
        <v>10.029999999999999</v>
      </c>
      <c r="G319" s="46">
        <v>8.3000000000000007</v>
      </c>
      <c r="H319" s="86">
        <v>17.97</v>
      </c>
      <c r="I319" s="46">
        <v>101.63</v>
      </c>
      <c r="J319" s="86">
        <v>16.41</v>
      </c>
      <c r="K319" s="50" t="s">
        <v>257</v>
      </c>
    </row>
    <row r="320" spans="1:11" ht="15" customHeight="1" x14ac:dyDescent="0.25">
      <c r="A320" s="110"/>
      <c r="B320" s="48" t="s">
        <v>265</v>
      </c>
      <c r="C320" s="111"/>
      <c r="D320" s="46">
        <v>42</v>
      </c>
      <c r="E320" s="46">
        <v>42</v>
      </c>
      <c r="F320" s="86"/>
      <c r="G320" s="46"/>
      <c r="H320" s="86"/>
      <c r="I320" s="46"/>
      <c r="J320" s="86"/>
      <c r="K320" s="50"/>
    </row>
    <row r="321" spans="1:11" ht="15" customHeight="1" x14ac:dyDescent="0.25">
      <c r="A321" s="110"/>
      <c r="B321" s="48" t="s">
        <v>147</v>
      </c>
      <c r="C321" s="111"/>
      <c r="D321" s="46">
        <v>0.3</v>
      </c>
      <c r="E321" s="46">
        <v>0.3</v>
      </c>
      <c r="F321" s="86"/>
      <c r="G321" s="46"/>
      <c r="H321" s="86"/>
      <c r="I321" s="46"/>
      <c r="J321" s="86"/>
      <c r="K321" s="50"/>
    </row>
    <row r="322" spans="1:11" ht="15" customHeight="1" x14ac:dyDescent="0.25">
      <c r="A322" s="110"/>
      <c r="B322" s="48" t="s">
        <v>266</v>
      </c>
      <c r="C322" s="111"/>
      <c r="D322" s="46"/>
      <c r="E322" s="46">
        <v>30</v>
      </c>
      <c r="F322" s="86"/>
      <c r="G322" s="46"/>
      <c r="H322" s="86"/>
      <c r="I322" s="46"/>
      <c r="J322" s="86"/>
      <c r="K322" s="50"/>
    </row>
    <row r="323" spans="1:11" ht="15" customHeight="1" x14ac:dyDescent="0.25">
      <c r="A323" s="110"/>
      <c r="B323" s="48" t="s">
        <v>83</v>
      </c>
      <c r="C323" s="168"/>
      <c r="D323" s="46">
        <v>26.4</v>
      </c>
      <c r="E323" s="46">
        <v>22</v>
      </c>
      <c r="F323" s="86"/>
      <c r="G323" s="46"/>
      <c r="H323" s="86"/>
      <c r="I323" s="46"/>
      <c r="J323" s="86"/>
      <c r="K323" s="50"/>
    </row>
    <row r="324" spans="1:11" ht="20.25" customHeight="1" x14ac:dyDescent="0.25">
      <c r="A324" s="110"/>
      <c r="B324" s="48" t="s">
        <v>64</v>
      </c>
      <c r="C324" s="168"/>
      <c r="D324" s="46">
        <v>12.5</v>
      </c>
      <c r="E324" s="46">
        <v>12</v>
      </c>
      <c r="F324" s="86"/>
      <c r="G324" s="46"/>
      <c r="H324" s="86"/>
      <c r="I324" s="46"/>
      <c r="J324" s="86"/>
      <c r="K324" s="50"/>
    </row>
    <row r="325" spans="1:11" ht="13.5" customHeight="1" x14ac:dyDescent="0.25">
      <c r="A325" s="110"/>
      <c r="B325" s="48" t="s">
        <v>44</v>
      </c>
      <c r="C325" s="168"/>
      <c r="D325" s="46">
        <v>2.5</v>
      </c>
      <c r="E325" s="46">
        <v>2.5</v>
      </c>
      <c r="F325" s="86"/>
      <c r="G325" s="46"/>
      <c r="H325" s="86"/>
      <c r="I325" s="46"/>
      <c r="J325" s="86"/>
      <c r="K325" s="50"/>
    </row>
    <row r="326" spans="1:11" ht="18" customHeight="1" x14ac:dyDescent="0.25">
      <c r="A326" s="110"/>
      <c r="B326" s="48" t="s">
        <v>66</v>
      </c>
      <c r="C326" s="168"/>
      <c r="D326" s="46">
        <v>10</v>
      </c>
      <c r="E326" s="46">
        <v>10</v>
      </c>
      <c r="F326" s="86"/>
      <c r="G326" s="46"/>
      <c r="H326" s="86"/>
      <c r="I326" s="46"/>
      <c r="J326" s="86"/>
      <c r="K326" s="50"/>
    </row>
    <row r="327" spans="1:11" ht="36.75" customHeight="1" x14ac:dyDescent="0.25">
      <c r="A327" s="110" t="s">
        <v>446</v>
      </c>
      <c r="C327" s="189">
        <v>120</v>
      </c>
      <c r="D327" s="86"/>
      <c r="E327" s="46"/>
      <c r="F327" s="86">
        <v>2.4500000000000002</v>
      </c>
      <c r="G327" s="46">
        <v>3.84</v>
      </c>
      <c r="H327" s="86">
        <v>16.350000000000001</v>
      </c>
      <c r="I327" s="46">
        <v>109.8</v>
      </c>
      <c r="J327" s="86">
        <v>14.53</v>
      </c>
      <c r="K327" s="220" t="s">
        <v>270</v>
      </c>
    </row>
    <row r="328" spans="1:11" ht="18" customHeight="1" x14ac:dyDescent="0.25">
      <c r="A328" s="110"/>
      <c r="B328" s="48" t="s">
        <v>105</v>
      </c>
      <c r="C328" s="189"/>
      <c r="D328" s="86">
        <v>136.80000000000001</v>
      </c>
      <c r="E328" s="46">
        <v>102.6</v>
      </c>
      <c r="F328" s="86"/>
      <c r="G328" s="46"/>
      <c r="H328" s="86"/>
      <c r="I328" s="46"/>
      <c r="J328" s="86"/>
      <c r="K328" s="50"/>
    </row>
    <row r="329" spans="1:11" ht="18" customHeight="1" x14ac:dyDescent="0.25">
      <c r="A329" s="110"/>
      <c r="B329" s="48" t="s">
        <v>129</v>
      </c>
      <c r="C329" s="189"/>
      <c r="D329" s="86">
        <v>18.96</v>
      </c>
      <c r="E329" s="46">
        <v>18</v>
      </c>
      <c r="F329" s="86"/>
      <c r="G329" s="46"/>
      <c r="H329" s="86"/>
      <c r="I329" s="46"/>
      <c r="J329" s="86"/>
      <c r="K329" s="50"/>
    </row>
    <row r="330" spans="1:11" ht="18" customHeight="1" x14ac:dyDescent="0.25">
      <c r="A330" s="110"/>
      <c r="B330" s="48" t="s">
        <v>44</v>
      </c>
      <c r="C330" s="189"/>
      <c r="D330" s="86">
        <v>4.2</v>
      </c>
      <c r="E330" s="46">
        <v>4.2</v>
      </c>
      <c r="F330" s="86"/>
      <c r="G330" s="46"/>
      <c r="H330" s="86"/>
      <c r="I330" s="46"/>
      <c r="J330" s="86"/>
      <c r="K330" s="50"/>
    </row>
    <row r="331" spans="1:11" ht="18" customHeight="1" x14ac:dyDescent="0.25">
      <c r="A331" s="110"/>
      <c r="B331" s="361" t="s">
        <v>147</v>
      </c>
      <c r="C331" s="189"/>
      <c r="D331" s="86">
        <v>0.45</v>
      </c>
      <c r="E331" s="46">
        <v>0.45</v>
      </c>
      <c r="F331" s="86"/>
      <c r="G331" s="46"/>
      <c r="H331" s="86"/>
      <c r="I331" s="46"/>
      <c r="J331" s="86"/>
      <c r="K331" s="50"/>
    </row>
    <row r="332" spans="1:11" ht="27.75" customHeight="1" x14ac:dyDescent="0.25">
      <c r="A332" s="110" t="s">
        <v>229</v>
      </c>
      <c r="C332" s="145">
        <v>150</v>
      </c>
      <c r="D332" s="86"/>
      <c r="E332" s="46"/>
      <c r="F332" s="86">
        <v>0.35</v>
      </c>
      <c r="G332" s="46">
        <v>1.4999999999999999E-2</v>
      </c>
      <c r="H332" s="86">
        <v>13.83</v>
      </c>
      <c r="I332" s="46">
        <v>56.83</v>
      </c>
      <c r="J332" s="86">
        <v>0</v>
      </c>
      <c r="K332" s="50" t="s">
        <v>115</v>
      </c>
    </row>
    <row r="333" spans="1:11" ht="18.75" customHeight="1" x14ac:dyDescent="0.25">
      <c r="A333" s="110"/>
      <c r="B333" s="48" t="s">
        <v>230</v>
      </c>
      <c r="C333" s="145"/>
      <c r="D333" s="86">
        <v>15.3</v>
      </c>
      <c r="E333" s="46">
        <v>15</v>
      </c>
      <c r="F333" s="86"/>
      <c r="G333" s="46"/>
      <c r="H333" s="86"/>
      <c r="I333" s="46"/>
      <c r="J333" s="86"/>
      <c r="K333" s="50"/>
    </row>
    <row r="334" spans="1:11" ht="32.25" customHeight="1" x14ac:dyDescent="0.25">
      <c r="A334" s="110"/>
      <c r="B334" s="48" t="s">
        <v>154</v>
      </c>
      <c r="C334" s="145"/>
      <c r="D334" s="86"/>
      <c r="E334" s="46">
        <v>24</v>
      </c>
      <c r="F334" s="86"/>
      <c r="G334" s="46"/>
      <c r="H334" s="86"/>
      <c r="I334" s="46"/>
      <c r="J334" s="86"/>
      <c r="K334" s="50"/>
    </row>
    <row r="335" spans="1:11" ht="18" customHeight="1" x14ac:dyDescent="0.25">
      <c r="A335" s="423"/>
      <c r="B335" s="48" t="s">
        <v>46</v>
      </c>
      <c r="C335" s="189"/>
      <c r="D335" s="86">
        <v>5</v>
      </c>
      <c r="E335" s="46">
        <v>5</v>
      </c>
      <c r="F335" s="86"/>
      <c r="G335" s="46"/>
      <c r="H335" s="86"/>
      <c r="I335" s="46"/>
      <c r="J335" s="86"/>
      <c r="K335" s="50"/>
    </row>
    <row r="336" spans="1:11" ht="24" customHeight="1" x14ac:dyDescent="0.25">
      <c r="A336" s="110"/>
      <c r="B336" s="48" t="s">
        <v>20</v>
      </c>
      <c r="C336" s="145"/>
      <c r="D336" s="86">
        <v>152</v>
      </c>
      <c r="E336" s="46">
        <v>152</v>
      </c>
      <c r="F336" s="86"/>
      <c r="G336" s="46"/>
      <c r="H336" s="86"/>
      <c r="I336" s="46"/>
      <c r="J336" s="86"/>
      <c r="K336" s="50"/>
    </row>
    <row r="337" spans="1:11" ht="24" customHeight="1" x14ac:dyDescent="0.25">
      <c r="A337" s="369" t="s">
        <v>139</v>
      </c>
      <c r="B337" s="159"/>
      <c r="C337" s="85">
        <v>20</v>
      </c>
      <c r="D337" s="339">
        <v>20</v>
      </c>
      <c r="E337" s="84">
        <v>20</v>
      </c>
      <c r="F337" s="86">
        <v>1.52</v>
      </c>
      <c r="G337" s="46">
        <v>0.16</v>
      </c>
      <c r="H337" s="86">
        <v>9.84</v>
      </c>
      <c r="I337" s="46">
        <v>47</v>
      </c>
      <c r="J337" s="86">
        <v>0</v>
      </c>
      <c r="K337" s="50" t="s">
        <v>273</v>
      </c>
    </row>
    <row r="338" spans="1:11" ht="29.25" customHeight="1" thickBot="1" x14ac:dyDescent="0.3">
      <c r="A338" s="110" t="s">
        <v>161</v>
      </c>
      <c r="C338" s="189">
        <v>35</v>
      </c>
      <c r="D338" s="86">
        <v>35</v>
      </c>
      <c r="E338" s="46">
        <v>35</v>
      </c>
      <c r="F338" s="194">
        <v>2.3076923076923075</v>
      </c>
      <c r="G338" s="124">
        <v>0.41958041958041958</v>
      </c>
      <c r="H338" s="194">
        <v>13.846153846153847</v>
      </c>
      <c r="I338" s="124">
        <v>69.230769230769241</v>
      </c>
      <c r="J338" s="292"/>
      <c r="K338" s="214" t="s">
        <v>278</v>
      </c>
    </row>
    <row r="339" spans="1:11" ht="17.25" customHeight="1" thickBot="1" x14ac:dyDescent="0.3">
      <c r="A339" s="377" t="s">
        <v>28</v>
      </c>
      <c r="B339" s="265"/>
      <c r="C339" s="270">
        <f>C338+C337+C332+C327+60+C311+C304</f>
        <v>575</v>
      </c>
      <c r="D339" s="256"/>
      <c r="E339" s="255"/>
      <c r="F339" s="64">
        <f>SUM(F303:F338)</f>
        <v>18.401192307692305</v>
      </c>
      <c r="G339" s="291">
        <f>SUM(G303:G338)</f>
        <v>16.39208041958042</v>
      </c>
      <c r="H339" s="64">
        <f>SUM(H303:H338)</f>
        <v>82.713653846153846</v>
      </c>
      <c r="I339" s="291">
        <f>SUM(I303:I338)</f>
        <v>470.90076923076919</v>
      </c>
      <c r="J339" s="64">
        <f>SUM(J303:J338)</f>
        <v>46.14</v>
      </c>
      <c r="K339" s="267"/>
    </row>
    <row r="340" spans="1:11" ht="36" customHeight="1" x14ac:dyDescent="0.25">
      <c r="A340" s="110"/>
      <c r="B340" s="251" t="s">
        <v>192</v>
      </c>
      <c r="C340" s="189"/>
      <c r="D340" s="86"/>
      <c r="E340" s="46"/>
      <c r="F340" s="86"/>
      <c r="G340" s="105"/>
      <c r="H340" s="86"/>
      <c r="I340" s="105"/>
      <c r="J340" s="86"/>
      <c r="K340" s="50"/>
    </row>
    <row r="341" spans="1:11" ht="36" customHeight="1" x14ac:dyDescent="0.25">
      <c r="A341" s="155" t="s">
        <v>350</v>
      </c>
      <c r="B341" s="208"/>
      <c r="C341" s="128">
        <v>200</v>
      </c>
      <c r="D341" s="86">
        <v>200</v>
      </c>
      <c r="E341" s="46">
        <v>200</v>
      </c>
      <c r="F341" s="129">
        <v>1</v>
      </c>
      <c r="G341" s="130">
        <v>0</v>
      </c>
      <c r="H341" s="129">
        <v>20.200000000000003</v>
      </c>
      <c r="I341" s="130">
        <v>84.800000000000011</v>
      </c>
      <c r="J341" s="129">
        <v>4</v>
      </c>
      <c r="K341" s="170" t="s">
        <v>281</v>
      </c>
    </row>
    <row r="342" spans="1:11" ht="21.75" customHeight="1" x14ac:dyDescent="0.25">
      <c r="A342" s="423" t="s">
        <v>430</v>
      </c>
      <c r="B342" s="116"/>
      <c r="C342" s="241">
        <v>130</v>
      </c>
      <c r="D342" s="420"/>
      <c r="E342" s="84"/>
      <c r="F342" s="420">
        <v>3.5879999999999996</v>
      </c>
      <c r="G342" s="84">
        <v>8.827</v>
      </c>
      <c r="H342" s="420">
        <v>37.440000000000005</v>
      </c>
      <c r="I342" s="84">
        <v>245.70000000000002</v>
      </c>
      <c r="J342" s="420">
        <v>0.73</v>
      </c>
      <c r="K342" s="87" t="s">
        <v>431</v>
      </c>
    </row>
    <row r="343" spans="1:11" ht="18.600000000000001" customHeight="1" x14ac:dyDescent="0.25">
      <c r="A343" s="423"/>
      <c r="B343" s="159" t="s">
        <v>333</v>
      </c>
      <c r="C343" s="241"/>
      <c r="D343" s="420">
        <v>34</v>
      </c>
      <c r="E343" s="84">
        <v>34</v>
      </c>
      <c r="F343" s="420"/>
      <c r="G343" s="84"/>
      <c r="H343" s="420"/>
      <c r="I343" s="84"/>
      <c r="J343" s="420"/>
      <c r="K343" s="87"/>
    </row>
    <row r="344" spans="1:11" ht="17.25" customHeight="1" x14ac:dyDescent="0.25">
      <c r="A344" s="98"/>
      <c r="B344" s="215" t="s">
        <v>108</v>
      </c>
      <c r="C344" s="59"/>
      <c r="D344" s="216">
        <v>71.5</v>
      </c>
      <c r="E344" s="61">
        <v>71.5</v>
      </c>
      <c r="F344" s="216"/>
      <c r="G344" s="61"/>
      <c r="H344" s="216"/>
      <c r="I344" s="61"/>
      <c r="J344" s="216"/>
      <c r="K344" s="201"/>
    </row>
    <row r="345" spans="1:11" ht="18.600000000000001" customHeight="1" x14ac:dyDescent="0.25">
      <c r="A345" s="98"/>
      <c r="B345" s="215" t="s">
        <v>162</v>
      </c>
      <c r="C345" s="59"/>
      <c r="D345" s="216">
        <v>0.5</v>
      </c>
      <c r="E345" s="61">
        <v>0.5</v>
      </c>
      <c r="F345" s="216"/>
      <c r="G345" s="61"/>
      <c r="H345" s="216"/>
      <c r="I345" s="61"/>
      <c r="J345" s="216"/>
      <c r="K345" s="201"/>
    </row>
    <row r="346" spans="1:11" ht="18.600000000000001" customHeight="1" x14ac:dyDescent="0.25">
      <c r="A346" s="98"/>
      <c r="B346" s="215" t="s">
        <v>44</v>
      </c>
      <c r="C346" s="59"/>
      <c r="D346" s="216">
        <v>13</v>
      </c>
      <c r="E346" s="61">
        <v>13</v>
      </c>
      <c r="F346" s="216"/>
      <c r="G346" s="61"/>
      <c r="H346" s="216"/>
      <c r="I346" s="61"/>
      <c r="J346" s="216"/>
      <c r="K346" s="201"/>
    </row>
    <row r="347" spans="1:11" ht="18.600000000000001" customHeight="1" x14ac:dyDescent="0.25">
      <c r="A347" s="98"/>
      <c r="B347" s="215" t="s">
        <v>432</v>
      </c>
      <c r="C347" s="59"/>
      <c r="D347" s="216">
        <v>13.3</v>
      </c>
      <c r="E347" s="61">
        <v>13</v>
      </c>
      <c r="F347" s="216"/>
      <c r="G347" s="61"/>
      <c r="H347" s="216"/>
      <c r="I347" s="61"/>
      <c r="J347" s="216"/>
      <c r="K347" s="201"/>
    </row>
    <row r="348" spans="1:11" ht="18.600000000000001" customHeight="1" x14ac:dyDescent="0.25">
      <c r="A348" s="98"/>
      <c r="B348" s="215" t="s">
        <v>64</v>
      </c>
      <c r="C348" s="59"/>
      <c r="D348" s="216">
        <v>32.5</v>
      </c>
      <c r="E348" s="61">
        <v>26</v>
      </c>
      <c r="F348" s="216"/>
      <c r="G348" s="61"/>
      <c r="H348" s="216"/>
      <c r="I348" s="61"/>
      <c r="J348" s="216"/>
      <c r="K348" s="201"/>
    </row>
    <row r="349" spans="1:11" ht="18.600000000000001" customHeight="1" x14ac:dyDescent="0.25">
      <c r="A349" s="98"/>
      <c r="B349" s="215" t="s">
        <v>433</v>
      </c>
      <c r="C349" s="59"/>
      <c r="D349" s="216">
        <v>6.6</v>
      </c>
      <c r="E349" s="61">
        <v>6.5</v>
      </c>
      <c r="F349" s="216"/>
      <c r="G349" s="61"/>
      <c r="H349" s="216"/>
      <c r="I349" s="61"/>
      <c r="J349" s="216"/>
      <c r="K349" s="201"/>
    </row>
    <row r="350" spans="1:11" ht="28.5" customHeight="1" x14ac:dyDescent="0.25">
      <c r="A350" s="369" t="s">
        <v>139</v>
      </c>
      <c r="B350" s="159"/>
      <c r="C350" s="85">
        <v>20</v>
      </c>
      <c r="D350" s="339">
        <v>20</v>
      </c>
      <c r="E350" s="84">
        <v>20</v>
      </c>
      <c r="F350" s="86">
        <v>1.52</v>
      </c>
      <c r="G350" s="46">
        <v>0.16</v>
      </c>
      <c r="H350" s="86">
        <v>9.84</v>
      </c>
      <c r="I350" s="46">
        <v>47</v>
      </c>
      <c r="J350" s="86">
        <v>0</v>
      </c>
      <c r="K350" s="50" t="s">
        <v>273</v>
      </c>
    </row>
    <row r="351" spans="1:11" ht="30.75" customHeight="1" x14ac:dyDescent="0.25">
      <c r="A351" s="110" t="s">
        <v>100</v>
      </c>
      <c r="C351" s="189" t="s">
        <v>133</v>
      </c>
      <c r="D351" s="86"/>
      <c r="E351" s="46"/>
      <c r="F351" s="118">
        <v>5.2999999999999999E-2</v>
      </c>
      <c r="G351" s="189">
        <v>1.4999999999999999E-2</v>
      </c>
      <c r="H351" s="118">
        <v>5.0199999999999996</v>
      </c>
      <c r="I351" s="189">
        <v>20.079999999999998</v>
      </c>
      <c r="J351" s="118">
        <v>0.02</v>
      </c>
      <c r="K351" s="50" t="s">
        <v>271</v>
      </c>
    </row>
    <row r="352" spans="1:11" ht="23.25" customHeight="1" x14ac:dyDescent="0.25">
      <c r="A352" s="110"/>
      <c r="B352" s="48" t="s">
        <v>160</v>
      </c>
      <c r="C352" s="189"/>
      <c r="D352" s="86">
        <v>0.4</v>
      </c>
      <c r="E352" s="46">
        <v>0.4</v>
      </c>
      <c r="F352" s="118"/>
      <c r="G352" s="189"/>
      <c r="H352" s="118"/>
      <c r="I352" s="189"/>
      <c r="J352" s="118"/>
      <c r="K352" s="50"/>
    </row>
    <row r="353" spans="1:11" ht="15" customHeight="1" x14ac:dyDescent="0.25">
      <c r="A353" s="110"/>
      <c r="B353" s="48" t="s">
        <v>21</v>
      </c>
      <c r="C353" s="189"/>
      <c r="D353" s="86">
        <v>5</v>
      </c>
      <c r="E353" s="46">
        <v>5</v>
      </c>
      <c r="F353" s="118"/>
      <c r="G353" s="189"/>
      <c r="H353" s="118"/>
      <c r="I353" s="189"/>
      <c r="J353" s="118"/>
      <c r="K353" s="50"/>
    </row>
    <row r="354" spans="1:11" ht="15" customHeight="1" thickBot="1" x14ac:dyDescent="0.3">
      <c r="A354" s="110"/>
      <c r="B354" s="48" t="s">
        <v>20</v>
      </c>
      <c r="C354" s="189"/>
      <c r="D354" s="86">
        <v>150</v>
      </c>
      <c r="E354" s="46">
        <v>150</v>
      </c>
      <c r="F354" s="118"/>
      <c r="G354" s="189"/>
      <c r="H354" s="118"/>
      <c r="I354" s="189"/>
      <c r="J354" s="118"/>
      <c r="K354" s="50"/>
    </row>
    <row r="355" spans="1:11" ht="15" customHeight="1" thickBot="1" x14ac:dyDescent="0.3">
      <c r="A355" s="185" t="s">
        <v>28</v>
      </c>
      <c r="B355" s="265"/>
      <c r="C355" s="452">
        <f>C341+C342+C350+155</f>
        <v>505</v>
      </c>
      <c r="D355" s="349"/>
      <c r="E355" s="296"/>
      <c r="F355" s="296">
        <f>SUM(F340:F354)</f>
        <v>6.1609999999999987</v>
      </c>
      <c r="G355" s="296">
        <f t="shared" ref="G355:J355" si="3">SUM(G340:G354)</f>
        <v>9.0020000000000007</v>
      </c>
      <c r="H355" s="296">
        <f t="shared" si="3"/>
        <v>72.5</v>
      </c>
      <c r="I355" s="296">
        <f t="shared" si="3"/>
        <v>397.58</v>
      </c>
      <c r="J355" s="296">
        <f t="shared" si="3"/>
        <v>4.75</v>
      </c>
      <c r="K355" s="297"/>
    </row>
    <row r="356" spans="1:11" ht="15.75" customHeight="1" thickBot="1" x14ac:dyDescent="0.3">
      <c r="A356" s="386" t="s">
        <v>47</v>
      </c>
      <c r="B356" s="252"/>
      <c r="C356" s="372">
        <f>C298+C302+C339+C355</f>
        <v>1589</v>
      </c>
      <c r="D356" s="299"/>
      <c r="E356" s="310"/>
      <c r="F356" s="299">
        <f>F298+F302+F339+F355</f>
        <v>37.919444559944559</v>
      </c>
      <c r="G356" s="64">
        <f>G298+G302+G339+G355</f>
        <v>40.51169303219303</v>
      </c>
      <c r="H356" s="299">
        <f>H298+H302+H339+H355</f>
        <v>207.39365384615385</v>
      </c>
      <c r="I356" s="64">
        <f>I298+I302+I339+I355</f>
        <v>1266.8207692307692</v>
      </c>
      <c r="J356" s="299">
        <f>J298+J302+J339+J355</f>
        <v>53.33</v>
      </c>
      <c r="K356" s="214"/>
    </row>
    <row r="357" spans="1:11" ht="15.75" customHeight="1" x14ac:dyDescent="0.25">
      <c r="A357" s="321"/>
      <c r="B357" s="251"/>
      <c r="C357" s="279"/>
      <c r="D357" s="340"/>
      <c r="E357" s="86"/>
      <c r="F357" s="286"/>
      <c r="G357" s="286"/>
      <c r="H357" s="286"/>
      <c r="I357" s="286"/>
      <c r="J357" s="286"/>
      <c r="K357" s="253"/>
    </row>
    <row r="358" spans="1:11" ht="15" customHeight="1" thickBot="1" x14ac:dyDescent="0.3">
      <c r="A358" s="300" t="s">
        <v>72</v>
      </c>
      <c r="B358" s="251"/>
      <c r="C358" s="252"/>
      <c r="D358" s="320"/>
      <c r="K358" s="252"/>
    </row>
    <row r="359" spans="1:11" ht="15.75" customHeight="1" thickBot="1" x14ac:dyDescent="0.3">
      <c r="A359" s="504" t="s">
        <v>242</v>
      </c>
      <c r="B359" s="500" t="s">
        <v>372</v>
      </c>
      <c r="C359" s="500" t="s">
        <v>368</v>
      </c>
      <c r="D359" s="190" t="s">
        <v>369</v>
      </c>
      <c r="E359" s="105" t="s">
        <v>370</v>
      </c>
      <c r="F359" s="497" t="s">
        <v>5</v>
      </c>
      <c r="G359" s="498"/>
      <c r="H359" s="499"/>
      <c r="I359" s="190" t="s">
        <v>371</v>
      </c>
      <c r="J359" s="190" t="s">
        <v>6</v>
      </c>
      <c r="K359" s="188" t="s">
        <v>7</v>
      </c>
    </row>
    <row r="360" spans="1:11" ht="23.25" customHeight="1" thickBot="1" x14ac:dyDescent="0.3">
      <c r="A360" s="505"/>
      <c r="B360" s="501"/>
      <c r="C360" s="501"/>
      <c r="D360" s="255" t="s">
        <v>8</v>
      </c>
      <c r="E360" s="255" t="s">
        <v>9</v>
      </c>
      <c r="F360" s="255" t="s">
        <v>10</v>
      </c>
      <c r="G360" s="255" t="s">
        <v>11</v>
      </c>
      <c r="H360" s="257" t="s">
        <v>12</v>
      </c>
      <c r="I360" s="257" t="s">
        <v>13</v>
      </c>
      <c r="J360" s="257" t="s">
        <v>14</v>
      </c>
      <c r="K360" s="267"/>
    </row>
    <row r="361" spans="1:11" ht="15.75" customHeight="1" x14ac:dyDescent="0.25">
      <c r="A361" s="376"/>
      <c r="B361" s="258" t="s">
        <v>15</v>
      </c>
      <c r="C361" s="188"/>
      <c r="D361" s="191"/>
      <c r="E361" s="261"/>
      <c r="F361" s="287"/>
      <c r="G361" s="261"/>
      <c r="H361" s="287"/>
      <c r="I361" s="261"/>
      <c r="J361" s="287"/>
      <c r="K361" s="259"/>
    </row>
    <row r="362" spans="1:11" ht="30" customHeight="1" x14ac:dyDescent="0.25">
      <c r="A362" s="44" t="s">
        <v>462</v>
      </c>
      <c r="C362" s="189">
        <v>180</v>
      </c>
      <c r="D362" s="458"/>
      <c r="E362" s="459"/>
      <c r="F362" s="86">
        <v>5.18</v>
      </c>
      <c r="G362" s="46">
        <v>4.6900000000000004</v>
      </c>
      <c r="H362" s="86">
        <v>15.15</v>
      </c>
      <c r="I362" s="46">
        <v>119.16</v>
      </c>
      <c r="J362" s="86">
        <v>0.68</v>
      </c>
      <c r="K362" s="50" t="s">
        <v>451</v>
      </c>
    </row>
    <row r="363" spans="1:11" ht="30.75" customHeight="1" x14ac:dyDescent="0.25">
      <c r="A363" s="44"/>
      <c r="B363" s="48" t="s">
        <v>453</v>
      </c>
      <c r="C363" s="189"/>
      <c r="D363" s="458">
        <v>14.4</v>
      </c>
      <c r="E363" s="459">
        <v>14.4</v>
      </c>
      <c r="F363" s="86"/>
      <c r="G363" s="46"/>
      <c r="H363" s="86"/>
      <c r="I363" s="46"/>
      <c r="J363" s="86"/>
      <c r="K363" s="50"/>
    </row>
    <row r="364" spans="1:11" ht="15" customHeight="1" x14ac:dyDescent="0.25">
      <c r="A364" s="44"/>
      <c r="B364" s="48" t="s">
        <v>21</v>
      </c>
      <c r="C364" s="189"/>
      <c r="D364" s="460">
        <v>1.4</v>
      </c>
      <c r="E364" s="461">
        <v>1.4</v>
      </c>
      <c r="F364" s="86"/>
      <c r="G364" s="46"/>
      <c r="H364" s="86"/>
      <c r="I364" s="46"/>
      <c r="J364" s="86"/>
      <c r="K364" s="50"/>
    </row>
    <row r="365" spans="1:11" ht="15" customHeight="1" x14ac:dyDescent="0.25">
      <c r="A365" s="44"/>
      <c r="B365" s="48" t="s">
        <v>19</v>
      </c>
      <c r="C365" s="189"/>
      <c r="D365" s="458">
        <v>126</v>
      </c>
      <c r="E365" s="459">
        <v>126</v>
      </c>
      <c r="F365" s="86"/>
      <c r="G365" s="46"/>
      <c r="H365" s="86"/>
      <c r="I365" s="46"/>
      <c r="J365" s="86"/>
      <c r="K365" s="50"/>
    </row>
    <row r="366" spans="1:11" ht="15" customHeight="1" x14ac:dyDescent="0.25">
      <c r="A366" s="44"/>
      <c r="B366" s="48" t="s">
        <v>20</v>
      </c>
      <c r="C366" s="189"/>
      <c r="D366" s="458">
        <v>54</v>
      </c>
      <c r="E366" s="459">
        <v>54</v>
      </c>
      <c r="F366" s="86"/>
      <c r="G366" s="46"/>
      <c r="H366" s="86"/>
      <c r="I366" s="46"/>
      <c r="J366" s="86"/>
      <c r="K366" s="50"/>
    </row>
    <row r="367" spans="1:11" ht="15" customHeight="1" x14ac:dyDescent="0.25">
      <c r="A367" s="44"/>
      <c r="B367" s="48" t="s">
        <v>22</v>
      </c>
      <c r="C367" s="189"/>
      <c r="D367" s="458">
        <v>1.8</v>
      </c>
      <c r="E367" s="459">
        <v>1.8</v>
      </c>
      <c r="F367" s="86"/>
      <c r="G367" s="46"/>
      <c r="H367" s="86"/>
      <c r="I367" s="46"/>
      <c r="J367" s="86"/>
      <c r="K367" s="50"/>
    </row>
    <row r="368" spans="1:11" ht="15" customHeight="1" x14ac:dyDescent="0.25">
      <c r="A368" s="44"/>
      <c r="B368" s="48" t="s">
        <v>452</v>
      </c>
      <c r="C368" s="189"/>
      <c r="D368" s="458">
        <v>0.8</v>
      </c>
      <c r="E368" s="459">
        <v>0.8</v>
      </c>
      <c r="F368" s="86"/>
      <c r="G368" s="46"/>
      <c r="H368" s="86"/>
      <c r="I368" s="46"/>
      <c r="J368" s="86"/>
      <c r="K368" s="50"/>
    </row>
    <row r="369" spans="1:11" ht="15" customHeight="1" x14ac:dyDescent="0.25">
      <c r="A369" s="110" t="s">
        <v>303</v>
      </c>
      <c r="C369" s="189" t="s">
        <v>357</v>
      </c>
      <c r="E369" s="167"/>
      <c r="F369" s="86">
        <v>7.1000000000000008E-2</v>
      </c>
      <c r="G369" s="46">
        <v>1.6E-2</v>
      </c>
      <c r="H369" s="86">
        <v>11.926</v>
      </c>
      <c r="I369" s="46">
        <v>48.15</v>
      </c>
      <c r="J369" s="86">
        <v>0.02</v>
      </c>
      <c r="K369" s="50" t="s">
        <v>223</v>
      </c>
    </row>
    <row r="370" spans="1:11" ht="23.25" customHeight="1" x14ac:dyDescent="0.25">
      <c r="A370" s="110"/>
      <c r="B370" s="48" t="s">
        <v>160</v>
      </c>
      <c r="C370" s="189"/>
      <c r="D370" s="86">
        <v>0.4</v>
      </c>
      <c r="E370" s="46">
        <v>0.4</v>
      </c>
      <c r="F370" s="86"/>
      <c r="G370" s="46"/>
      <c r="H370" s="86"/>
      <c r="I370" s="46"/>
      <c r="J370" s="86"/>
      <c r="K370" s="50"/>
    </row>
    <row r="371" spans="1:11" ht="15" customHeight="1" x14ac:dyDescent="0.25">
      <c r="A371" s="110"/>
      <c r="B371" s="48" t="s">
        <v>108</v>
      </c>
      <c r="C371" s="189"/>
      <c r="D371" s="86">
        <v>170</v>
      </c>
      <c r="E371" s="46">
        <v>170</v>
      </c>
      <c r="F371" s="86"/>
      <c r="G371" s="46"/>
      <c r="H371" s="86"/>
      <c r="I371" s="46"/>
      <c r="J371" s="86"/>
      <c r="K371" s="50"/>
    </row>
    <row r="372" spans="1:11" ht="15" customHeight="1" x14ac:dyDescent="0.25">
      <c r="A372" s="110"/>
      <c r="B372" s="48" t="s">
        <v>149</v>
      </c>
      <c r="C372" s="189"/>
      <c r="D372" s="86">
        <v>15</v>
      </c>
      <c r="E372" s="46">
        <v>15</v>
      </c>
      <c r="F372" s="86"/>
      <c r="G372" s="46"/>
      <c r="H372" s="86"/>
      <c r="I372" s="46"/>
      <c r="J372" s="86"/>
      <c r="K372" s="50"/>
    </row>
    <row r="373" spans="1:11" ht="29.25" customHeight="1" x14ac:dyDescent="0.25">
      <c r="A373" s="110" t="s">
        <v>137</v>
      </c>
      <c r="C373" s="145" t="s">
        <v>101</v>
      </c>
      <c r="E373" s="167"/>
      <c r="F373" s="45">
        <v>2.5299999999999998</v>
      </c>
      <c r="G373" s="46">
        <v>5.69</v>
      </c>
      <c r="H373" s="86">
        <v>12.920000000000002</v>
      </c>
      <c r="I373" s="45">
        <v>115.67</v>
      </c>
      <c r="J373" s="45">
        <v>7.0000000000000007E-2</v>
      </c>
      <c r="K373" s="264" t="s">
        <v>269</v>
      </c>
    </row>
    <row r="374" spans="1:11" ht="23.25" customHeight="1" x14ac:dyDescent="0.25">
      <c r="A374" s="110"/>
      <c r="B374" s="48" t="s">
        <v>449</v>
      </c>
      <c r="C374" s="189"/>
      <c r="D374" s="86">
        <v>25</v>
      </c>
      <c r="E374" s="46">
        <v>25</v>
      </c>
      <c r="F374" s="86"/>
      <c r="G374" s="46"/>
      <c r="H374" s="86"/>
      <c r="I374" s="46"/>
      <c r="J374" s="86"/>
      <c r="K374" s="50"/>
    </row>
    <row r="375" spans="1:11" ht="16.5" customHeight="1" x14ac:dyDescent="0.25">
      <c r="A375" s="110"/>
      <c r="B375" s="48" t="s">
        <v>450</v>
      </c>
      <c r="C375" s="189"/>
      <c r="D375" s="86">
        <v>5.0999999999999996</v>
      </c>
      <c r="E375" s="46">
        <v>5</v>
      </c>
      <c r="F375" s="86"/>
      <c r="G375" s="46"/>
      <c r="H375" s="86"/>
      <c r="I375" s="46"/>
      <c r="J375" s="86"/>
      <c r="K375" s="50"/>
    </row>
    <row r="376" spans="1:11" ht="15" customHeight="1" thickBot="1" x14ac:dyDescent="0.3">
      <c r="A376" s="110"/>
      <c r="B376" s="48" t="s">
        <v>44</v>
      </c>
      <c r="C376" s="189"/>
      <c r="D376" s="86">
        <v>5</v>
      </c>
      <c r="E376" s="46">
        <v>5</v>
      </c>
      <c r="F376" s="46" t="s">
        <v>3</v>
      </c>
      <c r="G376" s="195"/>
      <c r="H376" s="125"/>
      <c r="I376" s="124"/>
      <c r="J376" s="86"/>
      <c r="K376" s="50"/>
    </row>
    <row r="377" spans="1:11" ht="15" customHeight="1" thickBot="1" x14ac:dyDescent="0.3">
      <c r="A377" s="377" t="s">
        <v>28</v>
      </c>
      <c r="B377" s="265"/>
      <c r="C377" s="266">
        <f>C362+180+35</f>
        <v>395</v>
      </c>
      <c r="D377" s="256"/>
      <c r="E377" s="255"/>
      <c r="F377" s="64">
        <f>SUM(F361:F376)</f>
        <v>7.7809999999999988</v>
      </c>
      <c r="G377" s="64">
        <f t="shared" ref="G377:J377" si="4">SUM(G361:G376)</f>
        <v>10.396000000000001</v>
      </c>
      <c r="H377" s="64">
        <f t="shared" si="4"/>
        <v>39.996000000000002</v>
      </c>
      <c r="I377" s="64">
        <f t="shared" si="4"/>
        <v>282.98</v>
      </c>
      <c r="J377" s="64">
        <f t="shared" si="4"/>
        <v>0.77</v>
      </c>
      <c r="K377" s="267"/>
    </row>
    <row r="378" spans="1:11" ht="15.75" customHeight="1" x14ac:dyDescent="0.25">
      <c r="A378" s="110"/>
      <c r="B378" s="251" t="s">
        <v>29</v>
      </c>
      <c r="C378" s="145"/>
      <c r="D378" s="86"/>
      <c r="E378" s="105"/>
      <c r="F378" s="86"/>
      <c r="G378" s="46"/>
      <c r="H378" s="86"/>
      <c r="I378" s="46"/>
      <c r="J378" s="86"/>
      <c r="K378" s="50"/>
    </row>
    <row r="379" spans="1:11" ht="16.5" customHeight="1" x14ac:dyDescent="0.25">
      <c r="A379" s="369" t="s">
        <v>120</v>
      </c>
      <c r="B379" s="159"/>
      <c r="C379" s="60">
        <v>150</v>
      </c>
      <c r="D379" s="72"/>
      <c r="E379" s="72"/>
      <c r="F379" s="61">
        <v>4.3499999999999996</v>
      </c>
      <c r="G379" s="71">
        <v>3.75</v>
      </c>
      <c r="H379" s="72">
        <v>6.3</v>
      </c>
      <c r="I379" s="61">
        <v>76</v>
      </c>
      <c r="J379" s="216">
        <v>0.45</v>
      </c>
      <c r="K379" s="413" t="s">
        <v>111</v>
      </c>
    </row>
    <row r="380" spans="1:11" ht="17.25" customHeight="1" x14ac:dyDescent="0.25">
      <c r="A380" s="110" t="s">
        <v>410</v>
      </c>
      <c r="B380" s="48" t="s">
        <v>126</v>
      </c>
      <c r="C380" s="60"/>
      <c r="D380" s="72">
        <v>155</v>
      </c>
      <c r="E380" s="72">
        <v>150</v>
      </c>
      <c r="F380" s="61"/>
      <c r="G380" s="216"/>
      <c r="H380" s="72"/>
      <c r="I380" s="61"/>
      <c r="J380" s="216"/>
      <c r="K380" s="205"/>
    </row>
    <row r="381" spans="1:11" ht="34.5" customHeight="1" thickBot="1" x14ac:dyDescent="0.25">
      <c r="A381" s="423" t="s">
        <v>148</v>
      </c>
      <c r="B381" s="48" t="s">
        <v>329</v>
      </c>
      <c r="C381" s="491">
        <v>20</v>
      </c>
      <c r="D381" s="439">
        <v>20</v>
      </c>
      <c r="E381" s="124">
        <v>20</v>
      </c>
      <c r="F381" s="86">
        <v>2.1800000000000002</v>
      </c>
      <c r="G381" s="124">
        <v>0.26</v>
      </c>
      <c r="H381" s="86">
        <v>13.76</v>
      </c>
      <c r="I381" s="124">
        <v>66.2</v>
      </c>
      <c r="J381" s="86"/>
      <c r="K381" s="456" t="s">
        <v>330</v>
      </c>
    </row>
    <row r="382" spans="1:11" ht="15" customHeight="1" thickBot="1" x14ac:dyDescent="0.3">
      <c r="A382" s="377" t="s">
        <v>28</v>
      </c>
      <c r="B382" s="265"/>
      <c r="C382" s="32">
        <v>170</v>
      </c>
      <c r="D382" s="96"/>
      <c r="E382" s="337"/>
      <c r="F382" s="35">
        <f>F379+F381</f>
        <v>6.5299999999999994</v>
      </c>
      <c r="G382" s="35">
        <f t="shared" ref="G382:J382" si="5">G379+G381</f>
        <v>4.01</v>
      </c>
      <c r="H382" s="35">
        <f t="shared" si="5"/>
        <v>20.059999999999999</v>
      </c>
      <c r="I382" s="35">
        <f t="shared" si="5"/>
        <v>142.19999999999999</v>
      </c>
      <c r="J382" s="35">
        <f t="shared" si="5"/>
        <v>0.45</v>
      </c>
      <c r="K382" s="23"/>
    </row>
    <row r="383" spans="1:11" ht="15.75" customHeight="1" x14ac:dyDescent="0.25">
      <c r="A383" s="376"/>
      <c r="B383" s="258" t="s">
        <v>30</v>
      </c>
      <c r="C383" s="282"/>
      <c r="D383" s="350"/>
      <c r="E383" s="348"/>
      <c r="F383" s="191"/>
      <c r="G383" s="105"/>
      <c r="H383" s="191"/>
      <c r="I383" s="105"/>
      <c r="J383" s="287"/>
      <c r="K383" s="268"/>
    </row>
    <row r="384" spans="1:11" ht="15" customHeight="1" x14ac:dyDescent="0.25">
      <c r="A384" s="182" t="s">
        <v>471</v>
      </c>
      <c r="B384" s="13"/>
      <c r="C384" s="39">
        <v>30</v>
      </c>
      <c r="D384" s="99"/>
      <c r="E384" s="99"/>
      <c r="F384" s="40">
        <v>0.21</v>
      </c>
      <c r="G384" s="99">
        <v>0.03</v>
      </c>
      <c r="H384" s="40">
        <v>0.56999999999999995</v>
      </c>
      <c r="I384" s="99">
        <v>3.6</v>
      </c>
      <c r="J384" s="40">
        <v>1.47</v>
      </c>
      <c r="K384" s="465" t="s">
        <v>473</v>
      </c>
    </row>
    <row r="385" spans="1:11" ht="28.5" customHeight="1" x14ac:dyDescent="0.25">
      <c r="A385" s="182"/>
      <c r="B385" s="13" t="s">
        <v>472</v>
      </c>
      <c r="C385" s="39"/>
      <c r="D385" s="99">
        <v>30.6</v>
      </c>
      <c r="E385" s="99">
        <v>30</v>
      </c>
      <c r="F385" s="40"/>
      <c r="G385" s="99"/>
      <c r="H385" s="40"/>
      <c r="I385" s="99"/>
      <c r="J385" s="40"/>
      <c r="K385" s="99"/>
    </row>
    <row r="386" spans="1:11" ht="36.75" customHeight="1" x14ac:dyDescent="0.25">
      <c r="A386" s="110" t="s">
        <v>301</v>
      </c>
      <c r="C386" s="145" t="s">
        <v>102</v>
      </c>
      <c r="D386" s="86"/>
      <c r="E386" s="46"/>
      <c r="F386" s="358">
        <v>5.2887000000000004</v>
      </c>
      <c r="G386" s="114">
        <v>4.3342999999999998</v>
      </c>
      <c r="H386" s="358">
        <v>9.9954999999999998</v>
      </c>
      <c r="I386" s="114">
        <v>108.56</v>
      </c>
      <c r="J386" s="358">
        <v>3.55</v>
      </c>
      <c r="K386" s="50" t="s">
        <v>284</v>
      </c>
    </row>
    <row r="387" spans="1:11" ht="19.5" customHeight="1" x14ac:dyDescent="0.25">
      <c r="A387" s="110"/>
      <c r="B387" s="48" t="s">
        <v>105</v>
      </c>
      <c r="C387" s="145"/>
      <c r="D387" s="86">
        <v>39.9</v>
      </c>
      <c r="E387" s="46">
        <v>30</v>
      </c>
      <c r="F387" s="86"/>
      <c r="G387" s="46"/>
      <c r="H387" s="86"/>
      <c r="I387" s="46"/>
      <c r="K387" s="50"/>
    </row>
    <row r="388" spans="1:11" ht="19.5" customHeight="1" x14ac:dyDescent="0.25">
      <c r="A388" s="110"/>
      <c r="B388" s="48" t="s">
        <v>359</v>
      </c>
      <c r="C388" s="145"/>
      <c r="D388" s="86">
        <v>12.24</v>
      </c>
      <c r="E388" s="46">
        <v>12</v>
      </c>
      <c r="F388" s="86"/>
      <c r="G388" s="46"/>
      <c r="H388" s="86"/>
      <c r="I388" s="46"/>
      <c r="K388" s="50"/>
    </row>
    <row r="389" spans="1:11" ht="19.5" customHeight="1" x14ac:dyDescent="0.25">
      <c r="A389" s="110"/>
      <c r="B389" s="48" t="s">
        <v>358</v>
      </c>
      <c r="C389" s="145"/>
      <c r="D389" s="86">
        <v>7.2</v>
      </c>
      <c r="E389" s="46">
        <v>6</v>
      </c>
      <c r="F389" s="86"/>
      <c r="G389" s="46"/>
      <c r="H389" s="86"/>
      <c r="I389" s="46"/>
      <c r="K389" s="50"/>
    </row>
    <row r="390" spans="1:11" ht="19.5" customHeight="1" x14ac:dyDescent="0.25">
      <c r="A390" s="110"/>
      <c r="B390" s="48" t="s">
        <v>64</v>
      </c>
      <c r="C390" s="145"/>
      <c r="D390" s="86">
        <v>9.3800000000000008</v>
      </c>
      <c r="E390" s="46">
        <v>7.5</v>
      </c>
      <c r="F390" s="86"/>
      <c r="G390" s="46"/>
      <c r="H390" s="86"/>
      <c r="I390" s="46"/>
      <c r="K390" s="50"/>
    </row>
    <row r="391" spans="1:11" ht="19.5" customHeight="1" x14ac:dyDescent="0.25">
      <c r="A391" s="110"/>
      <c r="B391" s="48" t="s">
        <v>147</v>
      </c>
      <c r="C391" s="145"/>
      <c r="D391" s="86">
        <v>0.5</v>
      </c>
      <c r="E391" s="46">
        <v>0.5</v>
      </c>
      <c r="F391" s="86"/>
      <c r="G391" s="46"/>
      <c r="H391" s="86"/>
      <c r="I391" s="46"/>
      <c r="K391" s="50"/>
    </row>
    <row r="392" spans="1:11" ht="19.5" customHeight="1" x14ac:dyDescent="0.25">
      <c r="A392" s="110"/>
      <c r="B392" s="361" t="s">
        <v>104</v>
      </c>
      <c r="C392" s="145"/>
      <c r="D392" s="86">
        <v>3</v>
      </c>
      <c r="E392" s="46">
        <v>3</v>
      </c>
      <c r="F392" s="86"/>
      <c r="G392" s="46"/>
      <c r="H392" s="86"/>
      <c r="I392" s="46"/>
      <c r="K392" s="50"/>
    </row>
    <row r="393" spans="1:11" ht="19.5" customHeight="1" x14ac:dyDescent="0.25">
      <c r="A393" s="110"/>
      <c r="B393" s="48" t="s">
        <v>108</v>
      </c>
      <c r="C393" s="145"/>
      <c r="D393" s="86">
        <v>105</v>
      </c>
      <c r="E393" s="46">
        <v>105</v>
      </c>
      <c r="F393" s="86"/>
      <c r="G393" s="46"/>
      <c r="H393" s="86"/>
      <c r="I393" s="46"/>
      <c r="K393" s="50"/>
    </row>
    <row r="394" spans="1:11" ht="30" customHeight="1" x14ac:dyDescent="0.25">
      <c r="A394" s="110"/>
      <c r="B394" s="48" t="s">
        <v>231</v>
      </c>
      <c r="C394" s="28"/>
      <c r="D394" s="29">
        <v>11.97</v>
      </c>
      <c r="E394" s="203">
        <v>11.4</v>
      </c>
      <c r="G394" s="167"/>
      <c r="I394" s="167"/>
      <c r="K394" s="359"/>
    </row>
    <row r="395" spans="1:11" ht="19.5" customHeight="1" x14ac:dyDescent="0.25">
      <c r="A395" s="110"/>
      <c r="B395" s="8" t="s">
        <v>216</v>
      </c>
      <c r="C395" s="28"/>
      <c r="D395" s="29">
        <v>11.97</v>
      </c>
      <c r="E395" s="203">
        <v>11.4</v>
      </c>
      <c r="G395" s="167"/>
      <c r="I395" s="167"/>
      <c r="K395" s="359"/>
    </row>
    <row r="396" spans="1:11" ht="19.5" customHeight="1" x14ac:dyDescent="0.25">
      <c r="A396" s="110"/>
      <c r="B396" s="8" t="s">
        <v>83</v>
      </c>
      <c r="C396" s="28"/>
      <c r="D396" s="29">
        <v>1.19</v>
      </c>
      <c r="E396" s="203">
        <v>1</v>
      </c>
      <c r="G396" s="167"/>
      <c r="I396" s="167"/>
      <c r="K396" s="359"/>
    </row>
    <row r="397" spans="1:11" ht="19.5" customHeight="1" x14ac:dyDescent="0.25">
      <c r="A397" s="110"/>
      <c r="B397" s="8" t="s">
        <v>243</v>
      </c>
      <c r="C397" s="28"/>
      <c r="D397" s="29">
        <v>0.96</v>
      </c>
      <c r="E397" s="203">
        <v>0.8</v>
      </c>
      <c r="G397" s="167"/>
      <c r="I397" s="167"/>
      <c r="K397" s="359"/>
    </row>
    <row r="398" spans="1:11" ht="19.5" customHeight="1" x14ac:dyDescent="0.25">
      <c r="A398" s="110"/>
      <c r="B398" s="8" t="s">
        <v>108</v>
      </c>
      <c r="C398" s="28"/>
      <c r="D398" s="29">
        <v>1</v>
      </c>
      <c r="E398" s="203">
        <v>1</v>
      </c>
      <c r="G398" s="167"/>
      <c r="I398" s="167"/>
      <c r="K398" s="359"/>
    </row>
    <row r="399" spans="1:11" ht="19.5" customHeight="1" x14ac:dyDescent="0.25">
      <c r="A399" s="110"/>
      <c r="B399" s="8" t="s">
        <v>162</v>
      </c>
      <c r="C399" s="28"/>
      <c r="D399" s="29">
        <v>0.1</v>
      </c>
      <c r="E399" s="203">
        <v>0.1</v>
      </c>
      <c r="G399" s="167"/>
      <c r="I399" s="167"/>
      <c r="K399" s="359"/>
    </row>
    <row r="400" spans="1:11" ht="36" customHeight="1" x14ac:dyDescent="0.25">
      <c r="A400" s="110"/>
      <c r="B400" s="8" t="s">
        <v>219</v>
      </c>
      <c r="C400" s="28"/>
      <c r="D400" s="29"/>
      <c r="E400" s="46">
        <v>14.3</v>
      </c>
      <c r="G400" s="167"/>
      <c r="I400" s="167"/>
      <c r="K400" s="359"/>
    </row>
    <row r="401" spans="1:11" ht="33.75" customHeight="1" x14ac:dyDescent="0.25">
      <c r="A401" s="110"/>
      <c r="B401" s="8" t="s">
        <v>219</v>
      </c>
      <c r="C401" s="28"/>
      <c r="D401" s="29"/>
      <c r="E401" s="46">
        <v>10</v>
      </c>
      <c r="G401" s="167"/>
      <c r="I401" s="167"/>
      <c r="K401" s="359"/>
    </row>
    <row r="402" spans="1:11" ht="29.25" customHeight="1" x14ac:dyDescent="0.25">
      <c r="A402" s="110" t="s">
        <v>325</v>
      </c>
      <c r="C402" s="168">
        <v>50</v>
      </c>
      <c r="D402" s="46"/>
      <c r="E402" s="46"/>
      <c r="F402" s="86">
        <v>5.7908333333333335</v>
      </c>
      <c r="G402" s="46">
        <v>5.21</v>
      </c>
      <c r="H402" s="86">
        <v>5.6150000000000002</v>
      </c>
      <c r="I402" s="46">
        <v>92.458333333333329</v>
      </c>
      <c r="J402" s="86">
        <v>0.04</v>
      </c>
      <c r="K402" s="50" t="s">
        <v>326</v>
      </c>
    </row>
    <row r="403" spans="1:11" ht="30.75" customHeight="1" x14ac:dyDescent="0.25">
      <c r="A403" s="110"/>
      <c r="B403" s="48" t="s">
        <v>327</v>
      </c>
      <c r="C403" s="168"/>
      <c r="D403" s="46">
        <v>33.299999999999997</v>
      </c>
      <c r="E403" s="46">
        <v>31.7</v>
      </c>
      <c r="F403" s="48"/>
      <c r="G403" s="50"/>
      <c r="H403" s="48"/>
      <c r="I403" s="50"/>
      <c r="J403" s="118"/>
      <c r="K403" s="50"/>
    </row>
    <row r="404" spans="1:11" ht="19.5" customHeight="1" x14ac:dyDescent="0.25">
      <c r="A404" s="110"/>
      <c r="B404" s="48" t="s">
        <v>216</v>
      </c>
      <c r="C404" s="168"/>
      <c r="D404" s="46">
        <v>33.299999999999997</v>
      </c>
      <c r="E404" s="46">
        <v>31.7</v>
      </c>
      <c r="F404" s="48"/>
      <c r="G404" s="50"/>
      <c r="H404" s="48"/>
      <c r="I404" s="50"/>
      <c r="J404" s="48"/>
      <c r="K404" s="50"/>
    </row>
    <row r="405" spans="1:11" ht="19.5" customHeight="1" x14ac:dyDescent="0.25">
      <c r="A405" s="110"/>
      <c r="B405" s="48" t="s">
        <v>83</v>
      </c>
      <c r="C405" s="168"/>
      <c r="D405" s="46">
        <v>12</v>
      </c>
      <c r="E405" s="46">
        <v>10</v>
      </c>
      <c r="F405" s="48"/>
      <c r="G405" s="50"/>
      <c r="H405" s="48"/>
      <c r="I405" s="189"/>
      <c r="J405" s="118"/>
      <c r="K405" s="50"/>
    </row>
    <row r="406" spans="1:11" ht="19.5" customHeight="1" x14ac:dyDescent="0.25">
      <c r="A406" s="110"/>
      <c r="B406" s="361" t="s">
        <v>104</v>
      </c>
      <c r="C406" s="168"/>
      <c r="D406" s="46">
        <v>1.5</v>
      </c>
      <c r="E406" s="46">
        <v>1.5</v>
      </c>
      <c r="F406" s="48"/>
      <c r="G406" s="50"/>
      <c r="H406" s="48"/>
      <c r="I406" s="189"/>
      <c r="J406" s="118"/>
      <c r="K406" s="50"/>
    </row>
    <row r="407" spans="1:11" ht="19.5" customHeight="1" x14ac:dyDescent="0.25">
      <c r="A407" s="110"/>
      <c r="B407" s="48" t="s">
        <v>171</v>
      </c>
      <c r="C407" s="168"/>
      <c r="D407" s="46">
        <v>6.7</v>
      </c>
      <c r="E407" s="46">
        <v>6.7</v>
      </c>
      <c r="F407" s="48"/>
      <c r="G407" s="50"/>
      <c r="H407" s="48"/>
      <c r="I407" s="189"/>
      <c r="J407" s="118"/>
      <c r="K407" s="50"/>
    </row>
    <row r="408" spans="1:11" ht="19.5" customHeight="1" x14ac:dyDescent="0.25">
      <c r="A408" s="110"/>
      <c r="B408" s="48" t="s">
        <v>108</v>
      </c>
      <c r="C408" s="168"/>
      <c r="D408" s="46">
        <v>10</v>
      </c>
      <c r="E408" s="46">
        <v>10</v>
      </c>
      <c r="F408" s="48"/>
      <c r="G408" s="50"/>
      <c r="H408" s="48"/>
      <c r="I408" s="189"/>
      <c r="J408" s="118"/>
      <c r="K408" s="50"/>
    </row>
    <row r="409" spans="1:11" ht="19.5" customHeight="1" x14ac:dyDescent="0.25">
      <c r="A409" s="110"/>
      <c r="B409" s="48" t="s">
        <v>147</v>
      </c>
      <c r="C409" s="168"/>
      <c r="D409" s="46">
        <v>0.5</v>
      </c>
      <c r="E409" s="46">
        <v>0.5</v>
      </c>
      <c r="F409" s="48"/>
      <c r="G409" s="50"/>
      <c r="H409" s="48"/>
      <c r="I409" s="189"/>
      <c r="J409" s="118"/>
      <c r="K409" s="50"/>
    </row>
    <row r="410" spans="1:11" ht="19.5" customHeight="1" x14ac:dyDescent="0.25">
      <c r="A410" s="110"/>
      <c r="B410" s="48" t="s">
        <v>217</v>
      </c>
      <c r="C410" s="168"/>
      <c r="D410" s="46">
        <v>3.4</v>
      </c>
      <c r="E410" s="46">
        <v>3.4</v>
      </c>
      <c r="F410" s="48"/>
      <c r="G410" s="50"/>
      <c r="H410" s="48"/>
      <c r="I410" s="189"/>
      <c r="J410" s="118"/>
      <c r="K410" s="50"/>
    </row>
    <row r="411" spans="1:11" ht="19.5" customHeight="1" x14ac:dyDescent="0.25">
      <c r="A411" s="110"/>
      <c r="B411" s="48" t="s">
        <v>38</v>
      </c>
      <c r="C411" s="168"/>
      <c r="D411" s="46"/>
      <c r="E411" s="46">
        <v>60</v>
      </c>
      <c r="F411" s="48"/>
      <c r="G411" s="50"/>
      <c r="H411" s="48"/>
      <c r="I411" s="189"/>
      <c r="J411" s="118"/>
      <c r="K411" s="50"/>
    </row>
    <row r="412" spans="1:11" ht="19.5" customHeight="1" x14ac:dyDescent="0.25">
      <c r="A412" s="110"/>
      <c r="B412" s="48" t="s">
        <v>104</v>
      </c>
      <c r="C412" s="168"/>
      <c r="D412" s="46">
        <v>1.5</v>
      </c>
      <c r="E412" s="46">
        <v>1.5</v>
      </c>
      <c r="F412" s="48"/>
      <c r="G412" s="50"/>
      <c r="H412" s="48"/>
      <c r="I412" s="189"/>
      <c r="J412" s="118"/>
      <c r="K412" s="50"/>
    </row>
    <row r="413" spans="1:11" ht="17.25" customHeight="1" x14ac:dyDescent="0.25">
      <c r="A413" s="110" t="s">
        <v>254</v>
      </c>
      <c r="B413" s="8"/>
      <c r="C413" s="28">
        <v>120</v>
      </c>
      <c r="D413" s="15"/>
      <c r="E413" s="26"/>
      <c r="F413" s="29">
        <v>2.0228571428571431</v>
      </c>
      <c r="G413" s="203">
        <v>12.560000000000002</v>
      </c>
      <c r="H413" s="29">
        <v>9.828571428571431</v>
      </c>
      <c r="I413" s="203">
        <v>162.28571428571433</v>
      </c>
      <c r="J413" s="29">
        <v>14.3</v>
      </c>
      <c r="K413" s="205" t="s">
        <v>285</v>
      </c>
    </row>
    <row r="414" spans="1:11" ht="17.25" customHeight="1" x14ac:dyDescent="0.25">
      <c r="A414" s="98"/>
      <c r="B414" s="8" t="s">
        <v>105</v>
      </c>
      <c r="C414" s="205"/>
      <c r="D414" s="29">
        <v>53.2</v>
      </c>
      <c r="E414" s="203">
        <v>40</v>
      </c>
      <c r="F414" s="15"/>
      <c r="G414" s="26"/>
      <c r="H414" s="15"/>
      <c r="I414" s="26"/>
      <c r="J414" s="15"/>
      <c r="K414" s="205"/>
    </row>
    <row r="415" spans="1:11" ht="17.25" customHeight="1" x14ac:dyDescent="0.25">
      <c r="A415" s="98"/>
      <c r="B415" s="8" t="s">
        <v>64</v>
      </c>
      <c r="C415" s="205"/>
      <c r="D415" s="29">
        <v>24</v>
      </c>
      <c r="E415" s="203">
        <v>19.2</v>
      </c>
      <c r="F415" s="15"/>
      <c r="G415" s="26"/>
      <c r="H415" s="15"/>
      <c r="I415" s="26"/>
      <c r="J415" s="15"/>
      <c r="K415" s="205"/>
    </row>
    <row r="416" spans="1:11" ht="17.25" customHeight="1" x14ac:dyDescent="0.25">
      <c r="A416" s="98"/>
      <c r="B416" s="8" t="s">
        <v>250</v>
      </c>
      <c r="C416" s="205"/>
      <c r="D416" s="29"/>
      <c r="E416" s="203">
        <v>18</v>
      </c>
      <c r="F416" s="15"/>
      <c r="G416" s="26"/>
      <c r="H416" s="15"/>
      <c r="I416" s="26"/>
      <c r="J416" s="15"/>
      <c r="K416" s="205"/>
    </row>
    <row r="417" spans="1:11" ht="17.25" customHeight="1" x14ac:dyDescent="0.25">
      <c r="A417" s="98"/>
      <c r="B417" s="8" t="s">
        <v>31</v>
      </c>
      <c r="C417" s="205"/>
      <c r="D417" s="29">
        <v>20.399999999999999</v>
      </c>
      <c r="E417" s="203">
        <v>16.8</v>
      </c>
      <c r="F417" s="15"/>
      <c r="G417" s="26"/>
      <c r="H417" s="15"/>
      <c r="I417" s="26"/>
      <c r="J417" s="15"/>
      <c r="K417" s="205"/>
    </row>
    <row r="418" spans="1:11" ht="17.25" customHeight="1" x14ac:dyDescent="0.25">
      <c r="A418" s="98"/>
      <c r="B418" s="8" t="s">
        <v>119</v>
      </c>
      <c r="C418" s="205"/>
      <c r="D418" s="29"/>
      <c r="E418" s="203">
        <v>13.2</v>
      </c>
      <c r="F418" s="15"/>
      <c r="G418" s="26"/>
      <c r="H418" s="15"/>
      <c r="I418" s="26"/>
      <c r="J418" s="15"/>
      <c r="K418" s="205"/>
    </row>
    <row r="419" spans="1:11" ht="17.25" customHeight="1" x14ac:dyDescent="0.25">
      <c r="A419" s="98"/>
      <c r="B419" s="8" t="s">
        <v>146</v>
      </c>
      <c r="C419" s="205"/>
      <c r="D419" s="29">
        <v>32.75</v>
      </c>
      <c r="E419" s="203">
        <v>26.2</v>
      </c>
      <c r="F419" s="15"/>
      <c r="G419" s="26"/>
      <c r="H419" s="15"/>
      <c r="I419" s="26"/>
      <c r="J419" s="15"/>
      <c r="K419" s="205"/>
    </row>
    <row r="420" spans="1:11" ht="17.25" customHeight="1" x14ac:dyDescent="0.25">
      <c r="A420" s="98"/>
      <c r="B420" s="8" t="s">
        <v>251</v>
      </c>
      <c r="C420" s="205"/>
      <c r="D420" s="15"/>
      <c r="E420" s="203">
        <v>24</v>
      </c>
      <c r="F420" s="15"/>
      <c r="G420" s="26"/>
      <c r="H420" s="15"/>
      <c r="I420" s="26"/>
      <c r="J420" s="15"/>
      <c r="K420" s="205"/>
    </row>
    <row r="421" spans="1:11" ht="17.25" customHeight="1" x14ac:dyDescent="0.25">
      <c r="A421" s="98"/>
      <c r="B421" s="8" t="s">
        <v>162</v>
      </c>
      <c r="C421" s="205"/>
      <c r="D421" s="29">
        <v>0.6</v>
      </c>
      <c r="E421" s="203">
        <v>0.6</v>
      </c>
      <c r="F421" s="15"/>
      <c r="G421" s="26"/>
      <c r="H421" s="15"/>
      <c r="I421" s="26"/>
      <c r="J421" s="15"/>
      <c r="K421" s="205"/>
    </row>
    <row r="422" spans="1:11" ht="17.25" customHeight="1" x14ac:dyDescent="0.25">
      <c r="A422" s="98"/>
      <c r="B422" s="8" t="s">
        <v>36</v>
      </c>
      <c r="C422" s="205"/>
      <c r="D422" s="29">
        <v>4</v>
      </c>
      <c r="E422" s="203">
        <v>4</v>
      </c>
      <c r="F422" s="15"/>
      <c r="G422" s="26"/>
      <c r="H422" s="15"/>
      <c r="I422" s="26"/>
      <c r="J422" s="15"/>
      <c r="K422" s="205"/>
    </row>
    <row r="423" spans="1:11" ht="17.25" customHeight="1" x14ac:dyDescent="0.25">
      <c r="A423" s="98"/>
      <c r="B423" s="48" t="s">
        <v>252</v>
      </c>
      <c r="C423" s="205"/>
      <c r="D423" s="29"/>
      <c r="E423" s="203"/>
      <c r="F423" s="15"/>
      <c r="G423" s="26"/>
      <c r="H423" s="15"/>
      <c r="I423" s="26"/>
      <c r="J423" s="15"/>
      <c r="K423" s="205" t="s">
        <v>286</v>
      </c>
    </row>
    <row r="424" spans="1:11" ht="17.25" customHeight="1" x14ac:dyDescent="0.25">
      <c r="A424" s="98"/>
      <c r="B424" s="8" t="s">
        <v>49</v>
      </c>
      <c r="C424" s="205"/>
      <c r="D424" s="29">
        <v>35</v>
      </c>
      <c r="E424" s="203">
        <v>35</v>
      </c>
      <c r="F424" s="15"/>
      <c r="G424" s="26"/>
      <c r="H424" s="15"/>
      <c r="I424" s="26"/>
      <c r="J424" s="15"/>
      <c r="K424" s="205"/>
    </row>
    <row r="425" spans="1:11" ht="17.25" customHeight="1" x14ac:dyDescent="0.25">
      <c r="A425" s="98"/>
      <c r="B425" s="8" t="s">
        <v>22</v>
      </c>
      <c r="C425" s="205"/>
      <c r="D425" s="29">
        <v>1.58</v>
      </c>
      <c r="E425" s="203">
        <v>1.58</v>
      </c>
      <c r="F425" s="15"/>
      <c r="G425" s="26"/>
      <c r="H425" s="15"/>
      <c r="I425" s="26"/>
      <c r="J425" s="15"/>
      <c r="K425" s="205"/>
    </row>
    <row r="426" spans="1:11" ht="17.25" customHeight="1" x14ac:dyDescent="0.25">
      <c r="A426" s="98"/>
      <c r="B426" s="8" t="s">
        <v>40</v>
      </c>
      <c r="C426" s="205"/>
      <c r="D426" s="29">
        <v>1.58</v>
      </c>
      <c r="E426" s="203">
        <v>1.58</v>
      </c>
      <c r="F426" s="15"/>
      <c r="G426" s="26"/>
      <c r="H426" s="15"/>
      <c r="I426" s="26"/>
      <c r="J426" s="15"/>
      <c r="K426" s="205"/>
    </row>
    <row r="427" spans="1:11" ht="17.25" customHeight="1" x14ac:dyDescent="0.25">
      <c r="A427" s="98"/>
      <c r="B427" s="8" t="s">
        <v>35</v>
      </c>
      <c r="C427" s="205"/>
      <c r="D427" s="29">
        <v>2.63</v>
      </c>
      <c r="E427" s="203">
        <v>2.1</v>
      </c>
      <c r="F427" s="15"/>
      <c r="G427" s="26"/>
      <c r="H427" s="15"/>
      <c r="I427" s="26"/>
      <c r="J427" s="15"/>
      <c r="K427" s="205"/>
    </row>
    <row r="428" spans="1:11" ht="17.25" customHeight="1" x14ac:dyDescent="0.25">
      <c r="A428" s="98"/>
      <c r="B428" s="8" t="s">
        <v>31</v>
      </c>
      <c r="C428" s="205"/>
      <c r="D428" s="29">
        <v>1.26</v>
      </c>
      <c r="E428" s="203">
        <v>1.05</v>
      </c>
      <c r="F428" s="15"/>
      <c r="G428" s="26"/>
      <c r="H428" s="15"/>
      <c r="I428" s="26"/>
      <c r="J428" s="15"/>
      <c r="K428" s="205"/>
    </row>
    <row r="429" spans="1:11" ht="17.25" customHeight="1" x14ac:dyDescent="0.25">
      <c r="A429" s="98"/>
      <c r="B429" s="8" t="s">
        <v>114</v>
      </c>
      <c r="C429" s="205"/>
      <c r="D429" s="29">
        <v>2.1</v>
      </c>
      <c r="E429" s="203">
        <v>2.1</v>
      </c>
      <c r="F429" s="15"/>
      <c r="G429" s="26"/>
      <c r="H429" s="15"/>
      <c r="I429" s="26"/>
      <c r="J429" s="15"/>
      <c r="K429" s="205"/>
    </row>
    <row r="430" spans="1:11" ht="17.25" customHeight="1" x14ac:dyDescent="0.25">
      <c r="A430" s="98"/>
      <c r="B430" s="8" t="s">
        <v>22</v>
      </c>
      <c r="C430" s="205"/>
      <c r="D430" s="29">
        <v>0.53</v>
      </c>
      <c r="E430" s="203">
        <v>0.53</v>
      </c>
      <c r="F430" s="15"/>
      <c r="G430" s="26"/>
      <c r="H430" s="15"/>
      <c r="I430" s="26"/>
      <c r="J430" s="15"/>
      <c r="K430" s="205"/>
    </row>
    <row r="431" spans="1:11" ht="17.25" customHeight="1" x14ac:dyDescent="0.25">
      <c r="A431" s="98"/>
      <c r="B431" s="8" t="s">
        <v>46</v>
      </c>
      <c r="C431" s="205"/>
      <c r="D431" s="29">
        <v>0.35</v>
      </c>
      <c r="E431" s="203">
        <v>0.35</v>
      </c>
      <c r="F431" s="15"/>
      <c r="G431" s="26"/>
      <c r="H431" s="15"/>
      <c r="I431" s="26"/>
      <c r="J431" s="15"/>
      <c r="K431" s="205"/>
    </row>
    <row r="432" spans="1:11" ht="17.25" customHeight="1" x14ac:dyDescent="0.25">
      <c r="A432" s="98"/>
      <c r="B432" s="8" t="s">
        <v>162</v>
      </c>
      <c r="C432" s="205"/>
      <c r="D432" s="29">
        <v>0.35</v>
      </c>
      <c r="E432" s="203">
        <v>0.35</v>
      </c>
      <c r="F432" s="15"/>
      <c r="G432" s="26"/>
      <c r="H432" s="15"/>
      <c r="I432" s="26"/>
      <c r="J432" s="15"/>
      <c r="K432" s="205"/>
    </row>
    <row r="433" spans="1:11" ht="17.25" customHeight="1" x14ac:dyDescent="0.25">
      <c r="A433" s="98"/>
      <c r="B433" s="8" t="s">
        <v>253</v>
      </c>
      <c r="C433" s="205"/>
      <c r="D433" s="29"/>
      <c r="E433" s="203">
        <v>35</v>
      </c>
      <c r="F433" s="15"/>
      <c r="G433" s="26"/>
      <c r="H433" s="15"/>
      <c r="I433" s="26"/>
      <c r="J433" s="15"/>
      <c r="K433" s="205"/>
    </row>
    <row r="434" spans="1:11" ht="17.25" customHeight="1" x14ac:dyDescent="0.25">
      <c r="A434" s="98"/>
      <c r="B434" s="8" t="s">
        <v>255</v>
      </c>
      <c r="C434" s="205"/>
      <c r="D434" s="29"/>
      <c r="E434" s="203">
        <v>120</v>
      </c>
      <c r="F434" s="15"/>
      <c r="G434" s="26"/>
      <c r="H434" s="15"/>
      <c r="I434" s="26"/>
      <c r="J434" s="15"/>
      <c r="K434" s="205"/>
    </row>
    <row r="435" spans="1:11" ht="19.5" customHeight="1" x14ac:dyDescent="0.25">
      <c r="A435" s="98" t="s">
        <v>360</v>
      </c>
      <c r="B435" s="8"/>
      <c r="C435" s="221">
        <v>150</v>
      </c>
      <c r="D435" s="29"/>
      <c r="E435" s="203"/>
      <c r="F435" s="29">
        <v>0.17</v>
      </c>
      <c r="G435" s="203">
        <v>0.09</v>
      </c>
      <c r="H435" s="29">
        <v>7.44</v>
      </c>
      <c r="I435" s="203">
        <v>32.89</v>
      </c>
      <c r="J435" s="29">
        <v>6.16</v>
      </c>
      <c r="K435" s="205" t="s">
        <v>223</v>
      </c>
    </row>
    <row r="436" spans="1:11" ht="19.5" customHeight="1" x14ac:dyDescent="0.25">
      <c r="A436" s="98"/>
      <c r="B436" s="8" t="s">
        <v>145</v>
      </c>
      <c r="C436" s="28"/>
      <c r="D436" s="29">
        <v>22.8</v>
      </c>
      <c r="E436" s="203">
        <v>20</v>
      </c>
      <c r="F436" s="199"/>
      <c r="G436" s="28"/>
      <c r="H436" s="199"/>
      <c r="I436" s="49"/>
      <c r="J436" s="199"/>
      <c r="K436" s="205"/>
    </row>
    <row r="437" spans="1:11" ht="19.5" customHeight="1" x14ac:dyDescent="0.25">
      <c r="A437" s="98"/>
      <c r="B437" s="8" t="s">
        <v>324</v>
      </c>
      <c r="C437" s="28"/>
      <c r="D437" s="29">
        <v>7.5</v>
      </c>
      <c r="E437" s="203">
        <v>5</v>
      </c>
      <c r="F437" s="199"/>
      <c r="G437" s="28"/>
      <c r="H437" s="199"/>
      <c r="I437" s="49"/>
      <c r="J437" s="199"/>
      <c r="K437" s="205"/>
    </row>
    <row r="438" spans="1:11" ht="19.5" customHeight="1" x14ac:dyDescent="0.25">
      <c r="A438" s="98"/>
      <c r="B438" s="8" t="s">
        <v>60</v>
      </c>
      <c r="C438" s="28"/>
      <c r="D438" s="29">
        <v>5.55</v>
      </c>
      <c r="E438" s="203">
        <v>5</v>
      </c>
      <c r="F438" s="199"/>
      <c r="G438" s="28"/>
      <c r="H438" s="199"/>
      <c r="I438" s="49"/>
      <c r="J438" s="199"/>
      <c r="K438" s="205"/>
    </row>
    <row r="439" spans="1:11" ht="19.5" customHeight="1" x14ac:dyDescent="0.25">
      <c r="A439" s="98"/>
      <c r="B439" s="8" t="s">
        <v>20</v>
      </c>
      <c r="C439" s="28"/>
      <c r="D439" s="29">
        <v>152</v>
      </c>
      <c r="E439" s="203">
        <v>152</v>
      </c>
      <c r="F439" s="199"/>
      <c r="G439" s="28"/>
      <c r="H439" s="199"/>
      <c r="I439" s="49"/>
      <c r="J439" s="199"/>
      <c r="K439" s="205"/>
    </row>
    <row r="440" spans="1:11" ht="19.5" customHeight="1" x14ac:dyDescent="0.25">
      <c r="A440" s="98"/>
      <c r="B440" s="8" t="s">
        <v>46</v>
      </c>
      <c r="C440" s="28"/>
      <c r="D440" s="29">
        <v>5</v>
      </c>
      <c r="E440" s="203">
        <v>5</v>
      </c>
      <c r="F440" s="199"/>
      <c r="G440" s="28"/>
      <c r="H440" s="199"/>
      <c r="I440" s="49"/>
      <c r="J440" s="199"/>
      <c r="K440" s="205"/>
    </row>
    <row r="441" spans="1:11" ht="19.5" customHeight="1" x14ac:dyDescent="0.25">
      <c r="A441" s="369" t="s">
        <v>139</v>
      </c>
      <c r="B441" s="159"/>
      <c r="C441" s="85">
        <v>20</v>
      </c>
      <c r="D441" s="339">
        <v>20</v>
      </c>
      <c r="E441" s="84">
        <v>20</v>
      </c>
      <c r="F441" s="86">
        <v>1.52</v>
      </c>
      <c r="G441" s="46">
        <v>0.16</v>
      </c>
      <c r="H441" s="86">
        <v>9.84</v>
      </c>
      <c r="I441" s="46">
        <v>47</v>
      </c>
      <c r="J441" s="86">
        <v>0</v>
      </c>
      <c r="K441" s="50" t="s">
        <v>273</v>
      </c>
    </row>
    <row r="442" spans="1:11" ht="27" customHeight="1" thickBot="1" x14ac:dyDescent="0.3">
      <c r="A442" s="110" t="s">
        <v>161</v>
      </c>
      <c r="C442" s="189">
        <v>40</v>
      </c>
      <c r="D442" s="86">
        <v>40</v>
      </c>
      <c r="E442" s="46">
        <v>40</v>
      </c>
      <c r="F442" s="86">
        <v>2.6399999999999997</v>
      </c>
      <c r="G442" s="124">
        <v>0.48</v>
      </c>
      <c r="H442" s="86">
        <v>15.84</v>
      </c>
      <c r="I442" s="124">
        <v>79.2</v>
      </c>
      <c r="J442" s="118"/>
      <c r="K442" s="176" t="s">
        <v>278</v>
      </c>
    </row>
    <row r="443" spans="1:11" ht="22.5" customHeight="1" thickBot="1" x14ac:dyDescent="0.3">
      <c r="A443" s="377" t="s">
        <v>28</v>
      </c>
      <c r="B443" s="265"/>
      <c r="C443" s="270">
        <f>C442+C441+C435+C413+C402+C384+160</f>
        <v>570</v>
      </c>
      <c r="D443" s="256"/>
      <c r="E443" s="255"/>
      <c r="F443" s="291">
        <f>SUM(F383:F442)</f>
        <v>17.642390476190478</v>
      </c>
      <c r="G443" s="64">
        <f>SUM(G383:G442)</f>
        <v>22.864300000000004</v>
      </c>
      <c r="H443" s="291">
        <f>SUM(H383:H442)</f>
        <v>59.129071428571436</v>
      </c>
      <c r="I443" s="64">
        <f>SUM(I383:I442)</f>
        <v>525.99404761904771</v>
      </c>
      <c r="J443" s="291">
        <f>SUM(J383:J442)</f>
        <v>25.52</v>
      </c>
      <c r="K443" s="64"/>
    </row>
    <row r="444" spans="1:11" ht="39.75" customHeight="1" x14ac:dyDescent="0.25">
      <c r="A444" s="371"/>
      <c r="B444" s="300" t="s">
        <v>192</v>
      </c>
      <c r="C444" s="454"/>
      <c r="D444" s="305"/>
      <c r="E444" s="351"/>
      <c r="F444" s="230"/>
      <c r="G444" s="301"/>
      <c r="H444" s="230"/>
      <c r="I444" s="301"/>
      <c r="J444" s="230"/>
      <c r="K444" s="455"/>
    </row>
    <row r="445" spans="1:11" ht="15.75" customHeight="1" x14ac:dyDescent="0.25">
      <c r="A445" s="378" t="s">
        <v>42</v>
      </c>
      <c r="B445" s="215"/>
      <c r="C445" s="60">
        <v>100</v>
      </c>
      <c r="D445" s="216">
        <v>100</v>
      </c>
      <c r="E445" s="61">
        <v>100</v>
      </c>
      <c r="F445" s="437">
        <v>0.4</v>
      </c>
      <c r="G445" s="61">
        <v>0.4</v>
      </c>
      <c r="H445" s="216">
        <v>9.8000000000000007</v>
      </c>
      <c r="I445" s="61">
        <v>47</v>
      </c>
      <c r="J445" s="216">
        <v>10</v>
      </c>
      <c r="K445" s="201" t="s">
        <v>113</v>
      </c>
    </row>
    <row r="446" spans="1:11" ht="19.5" customHeight="1" x14ac:dyDescent="0.25">
      <c r="A446" s="378" t="s">
        <v>196</v>
      </c>
      <c r="B446" s="2"/>
      <c r="C446" s="61"/>
      <c r="D446" s="216"/>
      <c r="E446" s="61"/>
      <c r="F446" s="437"/>
      <c r="G446" s="61"/>
      <c r="H446" s="437"/>
      <c r="I446" s="61"/>
      <c r="J446" s="7"/>
      <c r="K446" s="201" t="s">
        <v>283</v>
      </c>
    </row>
    <row r="447" spans="1:11" ht="32.25" customHeight="1" x14ac:dyDescent="0.25">
      <c r="A447" s="155" t="s">
        <v>239</v>
      </c>
      <c r="B447" s="131"/>
      <c r="C447" s="128" t="s">
        <v>153</v>
      </c>
      <c r="D447" s="129"/>
      <c r="E447" s="130"/>
      <c r="F447" s="129">
        <v>20.73</v>
      </c>
      <c r="G447" s="130">
        <v>16.98</v>
      </c>
      <c r="H447" s="129">
        <v>29.488000000000007</v>
      </c>
      <c r="I447" s="130">
        <v>353.40000000000003</v>
      </c>
      <c r="J447" s="222">
        <v>0.49</v>
      </c>
      <c r="K447" s="47" t="s">
        <v>279</v>
      </c>
    </row>
    <row r="448" spans="1:11" ht="19.5" customHeight="1" x14ac:dyDescent="0.25">
      <c r="A448" s="155"/>
      <c r="B448" s="131" t="s">
        <v>423</v>
      </c>
      <c r="C448" s="128"/>
      <c r="D448" s="129">
        <v>103.2</v>
      </c>
      <c r="E448" s="130">
        <v>101.2</v>
      </c>
      <c r="F448" s="129"/>
      <c r="G448" s="130"/>
      <c r="H448" s="129"/>
      <c r="I448" s="130"/>
      <c r="J448" s="222"/>
      <c r="K448" s="47"/>
    </row>
    <row r="449" spans="1:11" ht="14.25" customHeight="1" x14ac:dyDescent="0.25">
      <c r="A449" s="155"/>
      <c r="B449" s="131" t="s">
        <v>58</v>
      </c>
      <c r="C449" s="128"/>
      <c r="D449" s="129">
        <v>6.6</v>
      </c>
      <c r="E449" s="130">
        <v>6.6</v>
      </c>
      <c r="F449" s="222"/>
      <c r="G449" s="128"/>
      <c r="H449" s="222"/>
      <c r="I449" s="128"/>
      <c r="J449" s="222"/>
      <c r="K449" s="47"/>
    </row>
    <row r="450" spans="1:11" ht="19.5" customHeight="1" x14ac:dyDescent="0.25">
      <c r="A450" s="155"/>
      <c r="B450" s="131" t="s">
        <v>43</v>
      </c>
      <c r="C450" s="128"/>
      <c r="D450" s="129">
        <v>5.28</v>
      </c>
      <c r="E450" s="130">
        <v>4.4000000000000004</v>
      </c>
      <c r="F450" s="222"/>
      <c r="G450" s="128"/>
      <c r="H450" s="222"/>
      <c r="I450" s="128"/>
      <c r="J450" s="222"/>
      <c r="K450" s="47"/>
    </row>
    <row r="451" spans="1:11" ht="19.5" customHeight="1" x14ac:dyDescent="0.25">
      <c r="A451" s="155"/>
      <c r="B451" s="131" t="s">
        <v>46</v>
      </c>
      <c r="C451" s="128"/>
      <c r="D451" s="129">
        <v>8.8000000000000007</v>
      </c>
      <c r="E451" s="130">
        <v>8.8000000000000007</v>
      </c>
      <c r="F451" s="222"/>
      <c r="G451" s="128"/>
      <c r="H451" s="222"/>
      <c r="I451" s="128"/>
      <c r="J451" s="222"/>
      <c r="K451" s="47"/>
    </row>
    <row r="452" spans="1:11" ht="19.5" customHeight="1" x14ac:dyDescent="0.25">
      <c r="A452" s="155"/>
      <c r="B452" s="131" t="s">
        <v>67</v>
      </c>
      <c r="C452" s="128"/>
      <c r="D452" s="129">
        <v>4.4000000000000004</v>
      </c>
      <c r="E452" s="130">
        <v>4.4000000000000004</v>
      </c>
      <c r="F452" s="222"/>
      <c r="G452" s="128"/>
      <c r="H452" s="222"/>
      <c r="I452" s="128"/>
      <c r="J452" s="222"/>
      <c r="K452" s="47"/>
    </row>
    <row r="453" spans="1:11" ht="19.5" customHeight="1" x14ac:dyDescent="0.25">
      <c r="A453" s="155"/>
      <c r="B453" s="131" t="s">
        <v>44</v>
      </c>
      <c r="C453" s="128"/>
      <c r="D453" s="129">
        <v>4.4000000000000004</v>
      </c>
      <c r="E453" s="130">
        <v>4.4000000000000004</v>
      </c>
      <c r="F453" s="222"/>
      <c r="G453" s="128"/>
      <c r="H453" s="222"/>
      <c r="I453" s="128"/>
      <c r="J453" s="222"/>
      <c r="K453" s="47"/>
    </row>
    <row r="454" spans="1:11" ht="19.5" customHeight="1" x14ac:dyDescent="0.25">
      <c r="A454" s="155"/>
      <c r="B454" s="131" t="s">
        <v>70</v>
      </c>
      <c r="C454" s="128"/>
      <c r="D454" s="129">
        <v>4.4000000000000004</v>
      </c>
      <c r="E454" s="130">
        <v>4.4000000000000004</v>
      </c>
      <c r="F454" s="222"/>
      <c r="G454" s="128"/>
      <c r="H454" s="222"/>
      <c r="I454" s="128"/>
      <c r="J454" s="222"/>
      <c r="K454" s="47"/>
    </row>
    <row r="455" spans="1:11" ht="19.5" customHeight="1" x14ac:dyDescent="0.25">
      <c r="A455" s="155"/>
      <c r="B455" s="368" t="s">
        <v>147</v>
      </c>
      <c r="C455" s="128"/>
      <c r="D455" s="129">
        <v>0.55000000000000004</v>
      </c>
      <c r="E455" s="130">
        <v>0.55000000000000004</v>
      </c>
      <c r="F455" s="222"/>
      <c r="G455" s="128"/>
      <c r="H455" s="222"/>
      <c r="I455" s="128"/>
      <c r="J455" s="222"/>
      <c r="K455" s="47"/>
    </row>
    <row r="456" spans="1:11" ht="19.5" customHeight="1" x14ac:dyDescent="0.25">
      <c r="A456" s="155"/>
      <c r="B456" s="131" t="s">
        <v>238</v>
      </c>
      <c r="C456" s="128"/>
      <c r="D456" s="129">
        <v>20.399999999999999</v>
      </c>
      <c r="E456" s="130">
        <v>20</v>
      </c>
      <c r="F456" s="222"/>
      <c r="G456" s="128"/>
      <c r="H456" s="222"/>
      <c r="I456" s="128"/>
      <c r="J456" s="222"/>
      <c r="K456" s="47"/>
    </row>
    <row r="457" spans="1:11" ht="15.75" customHeight="1" x14ac:dyDescent="0.25">
      <c r="A457" s="110" t="s">
        <v>59</v>
      </c>
      <c r="C457" s="145" t="s">
        <v>179</v>
      </c>
      <c r="D457" s="86"/>
      <c r="E457" s="46"/>
      <c r="F457" s="86">
        <v>0.10257608505169695</v>
      </c>
      <c r="G457" s="46">
        <v>2.0586983552110021E-2</v>
      </c>
      <c r="H457" s="439">
        <v>5.1790380779918719</v>
      </c>
      <c r="I457" s="46">
        <v>21.78</v>
      </c>
      <c r="J457" s="86">
        <v>2.2400000000000002</v>
      </c>
      <c r="K457" s="87" t="s">
        <v>280</v>
      </c>
    </row>
    <row r="458" spans="1:11" ht="18.75" customHeight="1" x14ac:dyDescent="0.25">
      <c r="A458" s="110"/>
      <c r="B458" s="48" t="s">
        <v>160</v>
      </c>
      <c r="C458" s="145"/>
      <c r="D458" s="86">
        <v>0.4</v>
      </c>
      <c r="E458" s="46">
        <v>0.4</v>
      </c>
      <c r="F458" s="86"/>
      <c r="G458" s="46"/>
      <c r="H458" s="439"/>
      <c r="I458" s="46"/>
      <c r="J458" s="86"/>
      <c r="K458" s="87"/>
    </row>
    <row r="459" spans="1:11" ht="17.25" customHeight="1" x14ac:dyDescent="0.25">
      <c r="A459" s="110"/>
      <c r="B459" s="48" t="s">
        <v>21</v>
      </c>
      <c r="C459" s="145"/>
      <c r="D459" s="86">
        <v>5</v>
      </c>
      <c r="E459" s="46">
        <v>5</v>
      </c>
      <c r="F459" s="86"/>
      <c r="G459" s="46"/>
      <c r="H459" s="439"/>
      <c r="I459" s="46"/>
      <c r="J459" s="86"/>
      <c r="K459" s="87"/>
    </row>
    <row r="460" spans="1:11" ht="18" customHeight="1" x14ac:dyDescent="0.25">
      <c r="A460" s="110"/>
      <c r="B460" s="48" t="s">
        <v>60</v>
      </c>
      <c r="C460" s="145"/>
      <c r="D460" s="439">
        <v>5.55</v>
      </c>
      <c r="E460" s="46">
        <v>5</v>
      </c>
      <c r="F460" s="86"/>
      <c r="G460" s="46"/>
      <c r="H460" s="439"/>
      <c r="I460" s="46"/>
      <c r="J460" s="86"/>
      <c r="K460" s="87"/>
    </row>
    <row r="461" spans="1:11" ht="34.5" customHeight="1" thickBot="1" x14ac:dyDescent="0.3">
      <c r="A461" s="110"/>
      <c r="B461" s="48" t="s">
        <v>20</v>
      </c>
      <c r="C461" s="145"/>
      <c r="D461" s="439">
        <v>150</v>
      </c>
      <c r="E461" s="46">
        <v>150</v>
      </c>
      <c r="F461" s="86"/>
      <c r="G461" s="46"/>
      <c r="H461" s="439"/>
      <c r="I461" s="46"/>
      <c r="J461" s="86"/>
      <c r="K461" s="87"/>
    </row>
    <row r="462" spans="1:11" ht="34.5" hidden="1" customHeight="1" thickBot="1" x14ac:dyDescent="0.25">
      <c r="A462" s="110"/>
      <c r="C462" s="416"/>
      <c r="D462" s="439"/>
      <c r="E462" s="124"/>
      <c r="F462" s="86"/>
      <c r="G462" s="124"/>
      <c r="H462" s="86"/>
      <c r="I462" s="124"/>
      <c r="J462" s="86"/>
      <c r="K462" s="456"/>
    </row>
    <row r="463" spans="1:11" ht="16.5" customHeight="1" thickBot="1" x14ac:dyDescent="0.3">
      <c r="A463" s="380" t="s">
        <v>28</v>
      </c>
      <c r="B463" s="283"/>
      <c r="C463" s="457">
        <f>C445+130+C462+160</f>
        <v>390</v>
      </c>
      <c r="D463" s="345"/>
      <c r="E463" s="352"/>
      <c r="F463" s="302">
        <f>SUM(F444:F462)</f>
        <v>21.232576085051697</v>
      </c>
      <c r="G463" s="302">
        <f t="shared" ref="G463:J463" si="6">SUM(G444:G462)</f>
        <v>17.40058698355211</v>
      </c>
      <c r="H463" s="302">
        <f t="shared" si="6"/>
        <v>44.46703807799188</v>
      </c>
      <c r="I463" s="302">
        <f t="shared" si="6"/>
        <v>422.18000000000006</v>
      </c>
      <c r="J463" s="302">
        <f t="shared" si="6"/>
        <v>12.73</v>
      </c>
      <c r="K463" s="267"/>
    </row>
    <row r="464" spans="1:11" ht="19.5" customHeight="1" thickBot="1" x14ac:dyDescent="0.3">
      <c r="A464" s="380" t="s">
        <v>47</v>
      </c>
      <c r="B464" s="303"/>
      <c r="C464" s="457">
        <f>C377+C382+C443+C463</f>
        <v>1525</v>
      </c>
      <c r="D464" s="457"/>
      <c r="E464" s="457"/>
      <c r="F464" s="302">
        <f>F377+F382+F443+F463</f>
        <v>53.185966561242175</v>
      </c>
      <c r="G464" s="302">
        <f>G377+G382+G443+G463</f>
        <v>54.670886983552116</v>
      </c>
      <c r="H464" s="302">
        <f>H377+H382+H443+H463</f>
        <v>163.65210950656331</v>
      </c>
      <c r="I464" s="302">
        <f>I377+I382+I443+I463</f>
        <v>1373.3540476190478</v>
      </c>
      <c r="J464" s="302">
        <f>J377+J382+J443+J463</f>
        <v>39.47</v>
      </c>
      <c r="K464" s="267"/>
    </row>
    <row r="465" spans="1:11" ht="12" customHeight="1" x14ac:dyDescent="0.25">
      <c r="A465" s="375"/>
      <c r="B465" s="116"/>
      <c r="C465" s="304"/>
      <c r="D465" s="353"/>
      <c r="E465" s="353"/>
      <c r="F465" s="304"/>
      <c r="G465" s="249"/>
      <c r="H465" s="249"/>
      <c r="I465" s="249"/>
      <c r="J465" s="249"/>
      <c r="K465" s="253"/>
    </row>
    <row r="466" spans="1:11" ht="12.75" customHeight="1" x14ac:dyDescent="0.25">
      <c r="A466" s="375"/>
      <c r="B466" s="116"/>
      <c r="C466" s="249"/>
      <c r="D466" s="248" t="s">
        <v>177</v>
      </c>
      <c r="E466" s="248"/>
      <c r="F466" s="249"/>
      <c r="G466" s="249"/>
      <c r="H466" s="249"/>
      <c r="I466" s="249"/>
      <c r="J466" s="249"/>
      <c r="K466" s="48"/>
    </row>
    <row r="467" spans="1:11" ht="17.25" customHeight="1" thickBot="1" x14ac:dyDescent="0.3">
      <c r="A467" s="321" t="s">
        <v>170</v>
      </c>
      <c r="B467" s="251"/>
      <c r="C467" s="496"/>
      <c r="D467" s="496"/>
      <c r="E467" s="496"/>
      <c r="F467" s="496"/>
      <c r="G467" s="286"/>
      <c r="H467" s="286"/>
      <c r="I467" s="286"/>
      <c r="J467" s="286"/>
      <c r="K467" s="48"/>
    </row>
    <row r="468" spans="1:11" ht="14.25" customHeight="1" thickBot="1" x14ac:dyDescent="0.3">
      <c r="A468" s="504" t="s">
        <v>242</v>
      </c>
      <c r="B468" s="500" t="s">
        <v>372</v>
      </c>
      <c r="C468" s="500" t="s">
        <v>368</v>
      </c>
      <c r="D468" s="190" t="s">
        <v>369</v>
      </c>
      <c r="E468" s="105" t="s">
        <v>370</v>
      </c>
      <c r="F468" s="497" t="s">
        <v>5</v>
      </c>
      <c r="G468" s="498"/>
      <c r="H468" s="499"/>
      <c r="I468" s="190" t="s">
        <v>371</v>
      </c>
      <c r="J468" s="190" t="s">
        <v>6</v>
      </c>
      <c r="K468" s="188" t="s">
        <v>7</v>
      </c>
    </row>
    <row r="469" spans="1:11" ht="15.75" customHeight="1" thickBot="1" x14ac:dyDescent="0.3">
      <c r="A469" s="505"/>
      <c r="B469" s="501"/>
      <c r="C469" s="501"/>
      <c r="D469" s="255" t="s">
        <v>8</v>
      </c>
      <c r="E469" s="255" t="s">
        <v>9</v>
      </c>
      <c r="F469" s="255" t="s">
        <v>10</v>
      </c>
      <c r="G469" s="255" t="s">
        <v>11</v>
      </c>
      <c r="H469" s="257" t="s">
        <v>12</v>
      </c>
      <c r="I469" s="257" t="s">
        <v>13</v>
      </c>
      <c r="J469" s="257" t="s">
        <v>14</v>
      </c>
      <c r="K469" s="267"/>
    </row>
    <row r="470" spans="1:11" ht="15.75" customHeight="1" x14ac:dyDescent="0.25">
      <c r="A470" s="110"/>
      <c r="B470" s="251" t="s">
        <v>15</v>
      </c>
      <c r="C470" s="189"/>
      <c r="D470" s="86"/>
      <c r="E470" s="261"/>
      <c r="G470" s="261"/>
      <c r="I470" s="261"/>
      <c r="J470" s="287"/>
      <c r="K470" s="50"/>
    </row>
    <row r="471" spans="1:11" ht="48" customHeight="1" x14ac:dyDescent="0.25">
      <c r="A471" s="110" t="s">
        <v>323</v>
      </c>
      <c r="C471" s="189" t="s">
        <v>191</v>
      </c>
      <c r="D471" s="86"/>
      <c r="E471" s="46"/>
      <c r="F471" s="86">
        <v>6.33</v>
      </c>
      <c r="G471" s="46">
        <v>6.19</v>
      </c>
      <c r="H471" s="86">
        <v>24.57</v>
      </c>
      <c r="I471" s="46">
        <v>180.1</v>
      </c>
      <c r="J471" s="86">
        <v>1.1499999999999999</v>
      </c>
      <c r="K471" s="50" t="s">
        <v>321</v>
      </c>
    </row>
    <row r="472" spans="1:11" ht="15.75" customHeight="1" x14ac:dyDescent="0.25">
      <c r="A472" s="98"/>
      <c r="B472" s="131" t="s">
        <v>106</v>
      </c>
      <c r="C472" s="28"/>
      <c r="D472" s="29">
        <v>28</v>
      </c>
      <c r="E472" s="203">
        <v>28</v>
      </c>
      <c r="F472" s="29"/>
      <c r="G472" s="203"/>
      <c r="H472" s="29"/>
      <c r="I472" s="203"/>
      <c r="J472" s="29"/>
      <c r="K472" s="205"/>
    </row>
    <row r="473" spans="1:11" ht="18.75" customHeight="1" x14ac:dyDescent="0.25">
      <c r="A473" s="98"/>
      <c r="B473" s="8" t="s">
        <v>46</v>
      </c>
      <c r="C473" s="28"/>
      <c r="D473" s="29">
        <v>3</v>
      </c>
      <c r="E473" s="203">
        <v>3</v>
      </c>
      <c r="F473" s="29"/>
      <c r="G473" s="203"/>
      <c r="H473" s="29"/>
      <c r="I473" s="203"/>
      <c r="J473" s="29"/>
      <c r="K473" s="205"/>
    </row>
    <row r="474" spans="1:11" ht="18.75" customHeight="1" x14ac:dyDescent="0.25">
      <c r="A474" s="98"/>
      <c r="B474" s="8" t="s">
        <v>129</v>
      </c>
      <c r="C474" s="28"/>
      <c r="D474" s="29">
        <v>98</v>
      </c>
      <c r="E474" s="203">
        <v>98</v>
      </c>
      <c r="F474" s="29"/>
      <c r="G474" s="203"/>
      <c r="H474" s="29"/>
      <c r="I474" s="203"/>
      <c r="J474" s="29"/>
      <c r="K474" s="205"/>
    </row>
    <row r="475" spans="1:11" ht="18.75" customHeight="1" x14ac:dyDescent="0.25">
      <c r="A475" s="98"/>
      <c r="B475" s="8" t="s">
        <v>108</v>
      </c>
      <c r="C475" s="28"/>
      <c r="D475" s="29">
        <v>21</v>
      </c>
      <c r="E475" s="203">
        <v>21</v>
      </c>
      <c r="F475" s="29"/>
      <c r="G475" s="203"/>
      <c r="H475" s="29"/>
      <c r="I475" s="203"/>
      <c r="J475" s="29"/>
      <c r="K475" s="205"/>
    </row>
    <row r="476" spans="1:11" ht="18.75" customHeight="1" x14ac:dyDescent="0.25">
      <c r="A476" s="98"/>
      <c r="B476" s="8" t="s">
        <v>44</v>
      </c>
      <c r="C476" s="28"/>
      <c r="D476" s="29">
        <v>3</v>
      </c>
      <c r="E476" s="203">
        <v>3</v>
      </c>
      <c r="F476" s="29"/>
      <c r="G476" s="203"/>
      <c r="H476" s="29"/>
      <c r="I476" s="203"/>
      <c r="J476" s="29"/>
      <c r="K476" s="205"/>
    </row>
    <row r="477" spans="1:11" ht="18.75" customHeight="1" x14ac:dyDescent="0.25">
      <c r="A477" s="98"/>
      <c r="B477" s="13" t="s">
        <v>147</v>
      </c>
      <c r="C477" s="28"/>
      <c r="D477" s="29">
        <v>0.4</v>
      </c>
      <c r="E477" s="203">
        <v>0.4</v>
      </c>
      <c r="F477" s="29"/>
      <c r="G477" s="203"/>
      <c r="H477" s="29"/>
      <c r="I477" s="203"/>
      <c r="J477" s="29"/>
      <c r="K477" s="205"/>
    </row>
    <row r="478" spans="1:11" ht="28.5" customHeight="1" x14ac:dyDescent="0.25">
      <c r="A478" s="378" t="s">
        <v>260</v>
      </c>
      <c r="B478" s="215"/>
      <c r="C478" s="60" t="s">
        <v>187</v>
      </c>
      <c r="D478" s="216"/>
      <c r="E478" s="61"/>
      <c r="F478" s="216">
        <v>3.0325232901236614</v>
      </c>
      <c r="G478" s="61">
        <v>2.3958740841428243</v>
      </c>
      <c r="H478" s="216">
        <v>10.482708219155825</v>
      </c>
      <c r="I478" s="61">
        <v>75.76195432928796</v>
      </c>
      <c r="J478" s="216">
        <v>1.38</v>
      </c>
      <c r="K478" s="205" t="s">
        <v>282</v>
      </c>
    </row>
    <row r="479" spans="1:11" ht="15" customHeight="1" x14ac:dyDescent="0.25">
      <c r="A479" s="378"/>
      <c r="B479" s="8" t="s">
        <v>160</v>
      </c>
      <c r="C479" s="59"/>
      <c r="D479" s="216">
        <v>0.45</v>
      </c>
      <c r="E479" s="61">
        <v>0.45</v>
      </c>
      <c r="F479" s="216"/>
      <c r="G479" s="61"/>
      <c r="H479" s="216"/>
      <c r="I479" s="61"/>
      <c r="J479" s="216"/>
      <c r="K479" s="205"/>
    </row>
    <row r="480" spans="1:11" ht="15" customHeight="1" x14ac:dyDescent="0.25">
      <c r="A480" s="378"/>
      <c r="B480" s="215" t="s">
        <v>46</v>
      </c>
      <c r="C480" s="59"/>
      <c r="D480" s="216">
        <v>6</v>
      </c>
      <c r="E480" s="61">
        <v>6</v>
      </c>
      <c r="F480" s="216"/>
      <c r="G480" s="61"/>
      <c r="H480" s="216"/>
      <c r="I480" s="61"/>
      <c r="J480" s="216"/>
      <c r="K480" s="205"/>
    </row>
    <row r="481" spans="1:11" ht="15" customHeight="1" x14ac:dyDescent="0.25">
      <c r="A481" s="378"/>
      <c r="B481" s="215" t="s">
        <v>129</v>
      </c>
      <c r="C481" s="59"/>
      <c r="D481" s="216">
        <v>92</v>
      </c>
      <c r="E481" s="61">
        <v>90</v>
      </c>
      <c r="F481" s="216"/>
      <c r="G481" s="61"/>
      <c r="H481" s="216"/>
      <c r="I481" s="61"/>
      <c r="J481" s="216"/>
      <c r="K481" s="205"/>
    </row>
    <row r="482" spans="1:11" ht="15" customHeight="1" x14ac:dyDescent="0.25">
      <c r="A482" s="378"/>
      <c r="B482" s="215" t="s">
        <v>49</v>
      </c>
      <c r="C482" s="59"/>
      <c r="D482" s="216">
        <v>90</v>
      </c>
      <c r="E482" s="61">
        <v>90</v>
      </c>
      <c r="F482" s="216"/>
      <c r="G482" s="61"/>
      <c r="H482" s="216"/>
      <c r="I482" s="61"/>
      <c r="J482" s="216"/>
      <c r="K482" s="205"/>
    </row>
    <row r="483" spans="1:11" ht="36" customHeight="1" x14ac:dyDescent="0.25">
      <c r="A483" s="110" t="s">
        <v>420</v>
      </c>
      <c r="C483" s="145" t="s">
        <v>101</v>
      </c>
      <c r="D483" s="260"/>
      <c r="E483" s="167"/>
      <c r="F483" s="45">
        <v>2.5299999999999998</v>
      </c>
      <c r="G483" s="46">
        <v>5.69</v>
      </c>
      <c r="H483" s="86">
        <v>12.920000000000002</v>
      </c>
      <c r="I483" s="46">
        <v>115.67</v>
      </c>
      <c r="J483" s="118">
        <v>7.0000000000000007E-2</v>
      </c>
      <c r="K483" s="50" t="s">
        <v>269</v>
      </c>
    </row>
    <row r="484" spans="1:11" ht="15" customHeight="1" x14ac:dyDescent="0.25">
      <c r="A484" s="110"/>
      <c r="B484" s="48" t="s">
        <v>449</v>
      </c>
      <c r="C484" s="189"/>
      <c r="D484" s="45">
        <v>25</v>
      </c>
      <c r="E484" s="46">
        <v>25</v>
      </c>
      <c r="F484" s="168"/>
      <c r="G484" s="189"/>
      <c r="H484" s="118"/>
      <c r="I484" s="189"/>
      <c r="J484" s="118"/>
      <c r="K484" s="50"/>
    </row>
    <row r="485" spans="1:11" ht="18.75" customHeight="1" thickBot="1" x14ac:dyDescent="0.3">
      <c r="A485" s="110"/>
      <c r="B485" s="48" t="s">
        <v>44</v>
      </c>
      <c r="C485" s="189"/>
      <c r="D485" s="45">
        <v>5</v>
      </c>
      <c r="E485" s="46">
        <v>5</v>
      </c>
      <c r="F485" s="168" t="s">
        <v>3</v>
      </c>
      <c r="G485" s="213"/>
      <c r="H485" s="118"/>
      <c r="I485" s="213"/>
      <c r="J485" s="118"/>
      <c r="K485" s="50"/>
    </row>
    <row r="486" spans="1:11" ht="15" customHeight="1" thickBot="1" x14ac:dyDescent="0.3">
      <c r="A486" s="377" t="s">
        <v>28</v>
      </c>
      <c r="B486" s="265"/>
      <c r="C486" s="266">
        <f>143+186+35</f>
        <v>364</v>
      </c>
      <c r="D486" s="256"/>
      <c r="E486" s="255"/>
      <c r="F486" s="64">
        <f>SUM(F470:F485)</f>
        <v>11.892523290123661</v>
      </c>
      <c r="G486" s="64">
        <f t="shared" ref="G486:J486" si="7">SUM(G470:G485)</f>
        <v>14.275874084142824</v>
      </c>
      <c r="H486" s="64">
        <f t="shared" si="7"/>
        <v>47.972708219155827</v>
      </c>
      <c r="I486" s="64">
        <f t="shared" si="7"/>
        <v>371.53195432928794</v>
      </c>
      <c r="J486" s="64">
        <f t="shared" si="7"/>
        <v>2.5999999999999996</v>
      </c>
      <c r="K486" s="267"/>
    </row>
    <row r="487" spans="1:11" ht="15" customHeight="1" x14ac:dyDescent="0.25">
      <c r="A487" s="376"/>
      <c r="B487" s="258" t="s">
        <v>29</v>
      </c>
      <c r="C487" s="282"/>
      <c r="D487" s="191"/>
      <c r="E487" s="105"/>
      <c r="F487" s="105"/>
      <c r="G487" s="192"/>
      <c r="H487" s="191"/>
      <c r="I487" s="105"/>
      <c r="J487" s="191"/>
      <c r="K487" s="259"/>
    </row>
    <row r="488" spans="1:11" ht="19.5" customHeight="1" x14ac:dyDescent="0.25">
      <c r="A488" s="369" t="s">
        <v>120</v>
      </c>
      <c r="B488" s="159"/>
      <c r="C488" s="85">
        <v>150</v>
      </c>
      <c r="D488" s="339"/>
      <c r="E488" s="84"/>
      <c r="F488" s="339">
        <v>4.3499999999999996</v>
      </c>
      <c r="G488" s="84">
        <v>3.75</v>
      </c>
      <c r="H488" s="339">
        <v>6.3</v>
      </c>
      <c r="I488" s="84">
        <v>76</v>
      </c>
      <c r="J488" s="339">
        <v>0.45</v>
      </c>
      <c r="K488" s="163" t="s">
        <v>111</v>
      </c>
    </row>
    <row r="489" spans="1:11" ht="16.5" customHeight="1" thickBot="1" x14ac:dyDescent="0.3">
      <c r="A489" s="110" t="s">
        <v>411</v>
      </c>
      <c r="B489" s="48" t="s">
        <v>126</v>
      </c>
      <c r="C489" s="85"/>
      <c r="D489" s="339">
        <v>155</v>
      </c>
      <c r="E489" s="84">
        <v>150</v>
      </c>
      <c r="F489" s="339"/>
      <c r="G489" s="84"/>
      <c r="H489" s="339"/>
      <c r="I489" s="84"/>
      <c r="J489" s="339"/>
      <c r="K489" s="50"/>
    </row>
    <row r="490" spans="1:11" ht="20.25" customHeight="1" thickBot="1" x14ac:dyDescent="0.3">
      <c r="A490" s="377" t="s">
        <v>28</v>
      </c>
      <c r="B490" s="265"/>
      <c r="C490" s="266">
        <f>C488</f>
        <v>150</v>
      </c>
      <c r="D490" s="256"/>
      <c r="E490" s="343"/>
      <c r="F490" s="291">
        <f>SUM(F488:F489)</f>
        <v>4.3499999999999996</v>
      </c>
      <c r="G490" s="64">
        <f t="shared" ref="G490:J490" si="8">SUM(G488:G489)</f>
        <v>3.75</v>
      </c>
      <c r="H490" s="291">
        <f t="shared" si="8"/>
        <v>6.3</v>
      </c>
      <c r="I490" s="64">
        <f t="shared" si="8"/>
        <v>76</v>
      </c>
      <c r="J490" s="291">
        <f t="shared" si="8"/>
        <v>0.45</v>
      </c>
      <c r="K490" s="267"/>
    </row>
    <row r="491" spans="1:11" ht="15" customHeight="1" x14ac:dyDescent="0.25">
      <c r="A491" s="376"/>
      <c r="B491" s="258" t="s">
        <v>30</v>
      </c>
      <c r="C491" s="282"/>
      <c r="D491" s="348"/>
      <c r="E491" s="350"/>
      <c r="F491" s="105"/>
      <c r="G491" s="191"/>
      <c r="H491" s="105"/>
      <c r="I491" s="191"/>
      <c r="J491" s="261"/>
      <c r="K491" s="268"/>
    </row>
    <row r="492" spans="1:11" ht="15" customHeight="1" x14ac:dyDescent="0.25">
      <c r="A492" s="369" t="s">
        <v>479</v>
      </c>
      <c r="B492" s="234"/>
      <c r="C492" s="492">
        <v>30</v>
      </c>
      <c r="D492" s="84"/>
      <c r="E492" s="84"/>
      <c r="F492" s="339">
        <v>0.33</v>
      </c>
      <c r="G492" s="84">
        <v>0.06</v>
      </c>
      <c r="H492" s="339">
        <v>1.1399999999999999</v>
      </c>
      <c r="I492" s="84">
        <v>6.6</v>
      </c>
      <c r="J492" s="339">
        <v>5.25</v>
      </c>
      <c r="K492" s="151" t="s">
        <v>481</v>
      </c>
    </row>
    <row r="493" spans="1:11" ht="15" customHeight="1" x14ac:dyDescent="0.25">
      <c r="A493" s="369"/>
      <c r="B493" s="180" t="s">
        <v>480</v>
      </c>
      <c r="C493" s="492"/>
      <c r="D493" s="84">
        <v>30.6</v>
      </c>
      <c r="E493" s="84">
        <v>30</v>
      </c>
      <c r="F493" s="234"/>
      <c r="G493" s="85"/>
      <c r="H493" s="234"/>
      <c r="I493" s="85"/>
      <c r="J493" s="234"/>
      <c r="K493" s="151"/>
    </row>
    <row r="494" spans="1:11" ht="30.75" customHeight="1" x14ac:dyDescent="0.25">
      <c r="A494" s="110" t="s">
        <v>256</v>
      </c>
      <c r="C494" s="189" t="s">
        <v>133</v>
      </c>
      <c r="D494" s="46"/>
      <c r="E494" s="86"/>
      <c r="F494" s="46">
        <v>1.81077770205806</v>
      </c>
      <c r="G494" s="86">
        <v>3.6994757865822336</v>
      </c>
      <c r="H494" s="46">
        <v>6.7359701408037234</v>
      </c>
      <c r="I494" s="86">
        <v>70.307561883393973</v>
      </c>
      <c r="J494" s="46">
        <v>6.43</v>
      </c>
      <c r="K494" s="50" t="s">
        <v>275</v>
      </c>
    </row>
    <row r="495" spans="1:11" ht="18.75" customHeight="1" x14ac:dyDescent="0.25">
      <c r="A495" s="110"/>
      <c r="B495" s="48" t="s">
        <v>146</v>
      </c>
      <c r="C495" s="189"/>
      <c r="D495" s="46">
        <v>15</v>
      </c>
      <c r="E495" s="86">
        <v>12</v>
      </c>
      <c r="F495" s="46"/>
      <c r="G495" s="86"/>
      <c r="H495" s="46"/>
      <c r="I495" s="86"/>
      <c r="J495" s="46"/>
      <c r="K495" s="50"/>
    </row>
    <row r="496" spans="1:11" ht="18" customHeight="1" x14ac:dyDescent="0.25">
      <c r="A496" s="110"/>
      <c r="B496" s="48" t="s">
        <v>105</v>
      </c>
      <c r="C496" s="189"/>
      <c r="D496" s="46">
        <v>15.96</v>
      </c>
      <c r="E496" s="86">
        <v>12</v>
      </c>
      <c r="F496" s="46"/>
      <c r="G496" s="86"/>
      <c r="H496" s="46"/>
      <c r="I496" s="86"/>
      <c r="J496" s="46"/>
      <c r="K496" s="50"/>
    </row>
    <row r="497" spans="1:11" ht="18" customHeight="1" x14ac:dyDescent="0.25">
      <c r="A497" s="110"/>
      <c r="B497" s="48" t="s">
        <v>64</v>
      </c>
      <c r="C497" s="189"/>
      <c r="D497" s="46">
        <v>9.3800000000000008</v>
      </c>
      <c r="E497" s="86">
        <v>7.5</v>
      </c>
      <c r="F497" s="46"/>
      <c r="G497" s="86"/>
      <c r="H497" s="46"/>
      <c r="I497" s="86"/>
      <c r="J497" s="167"/>
      <c r="K497" s="50"/>
    </row>
    <row r="498" spans="1:11" ht="18" customHeight="1" x14ac:dyDescent="0.25">
      <c r="A498" s="110"/>
      <c r="B498" s="48" t="s">
        <v>83</v>
      </c>
      <c r="C498" s="189"/>
      <c r="D498" s="46">
        <v>7.14</v>
      </c>
      <c r="E498" s="86">
        <v>6</v>
      </c>
      <c r="F498" s="46"/>
      <c r="G498" s="86"/>
      <c r="H498" s="46"/>
      <c r="I498" s="86"/>
      <c r="J498" s="167"/>
      <c r="K498" s="50"/>
    </row>
    <row r="499" spans="1:11" ht="13.5" customHeight="1" x14ac:dyDescent="0.25">
      <c r="A499" s="110"/>
      <c r="B499" s="48" t="s">
        <v>318</v>
      </c>
      <c r="C499" s="189"/>
      <c r="D499" s="46">
        <v>30.72</v>
      </c>
      <c r="E499" s="86">
        <v>24</v>
      </c>
      <c r="F499" s="46"/>
      <c r="G499" s="86"/>
      <c r="H499" s="46"/>
      <c r="I499" s="86"/>
      <c r="J499" s="167"/>
      <c r="K499" s="50"/>
    </row>
    <row r="500" spans="1:11" ht="16.5" customHeight="1" x14ac:dyDescent="0.25">
      <c r="A500" s="110"/>
      <c r="B500" s="48" t="s">
        <v>104</v>
      </c>
      <c r="C500" s="189"/>
      <c r="D500" s="46">
        <v>3</v>
      </c>
      <c r="E500" s="86">
        <v>3</v>
      </c>
      <c r="F500" s="46"/>
      <c r="G500" s="86"/>
      <c r="H500" s="46"/>
      <c r="I500" s="86"/>
      <c r="J500" s="167"/>
      <c r="K500" s="50"/>
    </row>
    <row r="501" spans="1:11" ht="15" customHeight="1" x14ac:dyDescent="0.25">
      <c r="A501" s="110"/>
      <c r="B501" s="48" t="s">
        <v>46</v>
      </c>
      <c r="C501" s="189"/>
      <c r="D501" s="46">
        <v>0.15</v>
      </c>
      <c r="E501" s="86">
        <v>0.15</v>
      </c>
      <c r="F501" s="46"/>
      <c r="G501" s="86"/>
      <c r="H501" s="46"/>
      <c r="I501" s="86"/>
      <c r="J501" s="167"/>
      <c r="K501" s="50"/>
    </row>
    <row r="502" spans="1:11" ht="15" customHeight="1" x14ac:dyDescent="0.25">
      <c r="A502" s="110"/>
      <c r="B502" s="48" t="s">
        <v>114</v>
      </c>
      <c r="C502" s="189"/>
      <c r="D502" s="46">
        <v>1.5</v>
      </c>
      <c r="E502" s="86">
        <v>1.5</v>
      </c>
      <c r="F502" s="46"/>
      <c r="G502" s="86"/>
      <c r="H502" s="46"/>
      <c r="I502" s="86"/>
      <c r="J502" s="167"/>
      <c r="K502" s="50"/>
    </row>
    <row r="503" spans="1:11" ht="15" customHeight="1" x14ac:dyDescent="0.25">
      <c r="A503" s="110"/>
      <c r="B503" s="361" t="s">
        <v>147</v>
      </c>
      <c r="C503" s="189"/>
      <c r="D503" s="46">
        <v>0.5</v>
      </c>
      <c r="E503" s="86">
        <v>0.5</v>
      </c>
      <c r="F503" s="46"/>
      <c r="G503" s="86"/>
      <c r="H503" s="46"/>
      <c r="I503" s="86"/>
      <c r="J503" s="167"/>
      <c r="K503" s="50"/>
    </row>
    <row r="504" spans="1:11" ht="15" customHeight="1" x14ac:dyDescent="0.25">
      <c r="A504" s="110"/>
      <c r="B504" s="48" t="s">
        <v>66</v>
      </c>
      <c r="C504" s="189"/>
      <c r="D504" s="46">
        <v>120</v>
      </c>
      <c r="E504" s="86">
        <v>120</v>
      </c>
      <c r="F504" s="46"/>
      <c r="G504" s="86"/>
      <c r="H504" s="46"/>
      <c r="I504" s="86"/>
      <c r="J504" s="167"/>
      <c r="K504" s="50"/>
    </row>
    <row r="505" spans="1:11" ht="15" customHeight="1" x14ac:dyDescent="0.25">
      <c r="A505" s="110"/>
      <c r="B505" s="48" t="s">
        <v>67</v>
      </c>
      <c r="C505" s="189"/>
      <c r="D505" s="46">
        <v>5</v>
      </c>
      <c r="E505" s="86">
        <v>5</v>
      </c>
      <c r="F505" s="46"/>
      <c r="G505" s="86"/>
      <c r="H505" s="46"/>
      <c r="I505" s="86"/>
      <c r="J505" s="167"/>
      <c r="K505" s="50"/>
    </row>
    <row r="506" spans="1:11" ht="30.75" customHeight="1" x14ac:dyDescent="0.25">
      <c r="A506" s="98" t="s">
        <v>364</v>
      </c>
      <c r="C506" s="189">
        <v>150</v>
      </c>
      <c r="D506" s="86"/>
      <c r="E506" s="46"/>
      <c r="F506" s="86">
        <v>11.75</v>
      </c>
      <c r="G506" s="46">
        <v>7.98</v>
      </c>
      <c r="H506" s="86">
        <v>14.7</v>
      </c>
      <c r="I506" s="46">
        <v>177.15</v>
      </c>
      <c r="J506" s="86">
        <v>0.54</v>
      </c>
      <c r="K506" s="50" t="s">
        <v>211</v>
      </c>
    </row>
    <row r="507" spans="1:11" ht="17.25" customHeight="1" x14ac:dyDescent="0.25">
      <c r="A507" s="110"/>
      <c r="B507" s="48" t="s">
        <v>164</v>
      </c>
      <c r="C507" s="189"/>
      <c r="D507" s="86">
        <v>80.5</v>
      </c>
      <c r="E507" s="46">
        <v>76</v>
      </c>
      <c r="F507" s="86"/>
      <c r="G507" s="46"/>
      <c r="H507" s="86"/>
      <c r="I507" s="46"/>
      <c r="J507" s="86"/>
      <c r="K507" s="50"/>
    </row>
    <row r="508" spans="1:11" ht="21.75" customHeight="1" x14ac:dyDescent="0.25">
      <c r="A508" s="110"/>
      <c r="B508" s="48" t="s">
        <v>227</v>
      </c>
      <c r="C508" s="189"/>
      <c r="D508" s="86"/>
      <c r="E508" s="46">
        <v>33</v>
      </c>
      <c r="F508" s="86"/>
      <c r="G508" s="46"/>
      <c r="H508" s="86"/>
      <c r="I508" s="46"/>
      <c r="J508" s="86"/>
      <c r="K508" s="50"/>
    </row>
    <row r="509" spans="1:11" ht="17.25" customHeight="1" x14ac:dyDescent="0.25">
      <c r="A509" s="110"/>
      <c r="B509" s="361" t="s">
        <v>105</v>
      </c>
      <c r="C509" s="189"/>
      <c r="D509" s="86">
        <v>144.69999999999999</v>
      </c>
      <c r="E509" s="46">
        <v>108.8</v>
      </c>
      <c r="F509" s="86"/>
      <c r="G509" s="46"/>
      <c r="H509" s="86"/>
      <c r="I509" s="46"/>
      <c r="J509" s="86"/>
      <c r="K509" s="50"/>
    </row>
    <row r="510" spans="1:11" ht="17.25" customHeight="1" x14ac:dyDescent="0.25">
      <c r="A510" s="110"/>
      <c r="B510" s="48" t="s">
        <v>83</v>
      </c>
      <c r="C510" s="189"/>
      <c r="D510" s="86">
        <v>11.3</v>
      </c>
      <c r="E510" s="46">
        <v>9.4</v>
      </c>
      <c r="F510" s="86"/>
      <c r="G510" s="46"/>
      <c r="H510" s="86"/>
      <c r="I510" s="46"/>
      <c r="J510" s="86"/>
      <c r="K510" s="50"/>
    </row>
    <row r="511" spans="1:11" ht="17.25" customHeight="1" x14ac:dyDescent="0.25">
      <c r="A511" s="110"/>
      <c r="B511" s="48" t="s">
        <v>64</v>
      </c>
      <c r="C511" s="189"/>
      <c r="D511" s="86">
        <v>5.9</v>
      </c>
      <c r="E511" s="46">
        <v>4.7</v>
      </c>
      <c r="G511" s="167"/>
      <c r="I511" s="167"/>
      <c r="K511" s="50"/>
    </row>
    <row r="512" spans="1:11" ht="17.25" customHeight="1" x14ac:dyDescent="0.25">
      <c r="A512" s="110"/>
      <c r="B512" s="48" t="s">
        <v>44</v>
      </c>
      <c r="C512" s="189"/>
      <c r="D512" s="86">
        <v>3.8</v>
      </c>
      <c r="E512" s="46">
        <v>3.8</v>
      </c>
      <c r="G512" s="46"/>
      <c r="H512" s="86"/>
      <c r="I512" s="46"/>
      <c r="J512" s="86"/>
      <c r="K512" s="50"/>
    </row>
    <row r="513" spans="1:11" ht="17.25" customHeight="1" x14ac:dyDescent="0.25">
      <c r="A513" s="110"/>
      <c r="B513" s="48" t="s">
        <v>162</v>
      </c>
      <c r="C513" s="189"/>
      <c r="D513" s="86">
        <v>0.5</v>
      </c>
      <c r="E513" s="46">
        <v>0.5</v>
      </c>
      <c r="G513" s="46"/>
      <c r="H513" s="86"/>
      <c r="I513" s="46"/>
      <c r="J513" s="86"/>
      <c r="K513" s="50"/>
    </row>
    <row r="514" spans="1:11" ht="17.25" customHeight="1" x14ac:dyDescent="0.25">
      <c r="A514" s="110"/>
      <c r="B514" s="361" t="s">
        <v>108</v>
      </c>
      <c r="C514" s="189"/>
      <c r="D514" s="86">
        <v>18.8</v>
      </c>
      <c r="E514" s="46">
        <v>18.8</v>
      </c>
      <c r="G514" s="46"/>
      <c r="H514" s="86"/>
      <c r="I514" s="46"/>
      <c r="J514" s="86"/>
      <c r="K514" s="50"/>
    </row>
    <row r="515" spans="1:11" ht="15" customHeight="1" x14ac:dyDescent="0.25">
      <c r="A515" s="227" t="s">
        <v>197</v>
      </c>
      <c r="C515" s="189">
        <v>150</v>
      </c>
      <c r="D515" s="46"/>
      <c r="E515" s="86"/>
      <c r="F515" s="46">
        <v>0.5</v>
      </c>
      <c r="G515" s="86">
        <v>7.0000000000000007E-2</v>
      </c>
      <c r="H515" s="46">
        <v>14</v>
      </c>
      <c r="I515" s="355">
        <v>60</v>
      </c>
      <c r="J515" s="189">
        <v>0.54</v>
      </c>
      <c r="K515" s="50" t="s">
        <v>198</v>
      </c>
    </row>
    <row r="516" spans="1:11" ht="15" customHeight="1" x14ac:dyDescent="0.25">
      <c r="A516" s="110"/>
      <c r="B516" s="48" t="s">
        <v>199</v>
      </c>
      <c r="C516" s="189"/>
      <c r="D516" s="46">
        <v>12.75</v>
      </c>
      <c r="E516" s="86">
        <v>12.5</v>
      </c>
      <c r="F516" s="189"/>
      <c r="G516" s="118"/>
      <c r="H516" s="189"/>
      <c r="I516" s="355"/>
      <c r="J516" s="189"/>
      <c r="K516" s="50"/>
    </row>
    <row r="517" spans="1:11" ht="20.25" customHeight="1" x14ac:dyDescent="0.25">
      <c r="A517" s="110"/>
      <c r="B517" s="159" t="s">
        <v>46</v>
      </c>
      <c r="C517" s="189"/>
      <c r="D517" s="46">
        <v>5</v>
      </c>
      <c r="E517" s="86">
        <v>5</v>
      </c>
      <c r="F517" s="189"/>
      <c r="G517" s="118"/>
      <c r="H517" s="189"/>
      <c r="I517" s="355"/>
      <c r="J517" s="189"/>
      <c r="K517" s="50"/>
    </row>
    <row r="518" spans="1:11" ht="15" customHeight="1" x14ac:dyDescent="0.25">
      <c r="A518" s="110"/>
      <c r="B518" s="48" t="s">
        <v>49</v>
      </c>
      <c r="C518" s="189"/>
      <c r="D518" s="46">
        <v>152</v>
      </c>
      <c r="E518" s="86">
        <v>152</v>
      </c>
      <c r="F518" s="189"/>
      <c r="G518" s="118"/>
      <c r="H518" s="189"/>
      <c r="I518" s="355"/>
      <c r="J518" s="189"/>
      <c r="K518" s="50"/>
    </row>
    <row r="519" spans="1:11" ht="15" customHeight="1" x14ac:dyDescent="0.25">
      <c r="A519" s="369" t="s">
        <v>139</v>
      </c>
      <c r="B519" s="159"/>
      <c r="C519" s="85">
        <v>20</v>
      </c>
      <c r="D519" s="339">
        <v>20</v>
      </c>
      <c r="E519" s="84">
        <v>20</v>
      </c>
      <c r="F519" s="86">
        <v>1.52</v>
      </c>
      <c r="G519" s="46">
        <v>0.16</v>
      </c>
      <c r="H519" s="86">
        <v>9.84</v>
      </c>
      <c r="I519" s="46">
        <v>47</v>
      </c>
      <c r="J519" s="86">
        <v>0</v>
      </c>
      <c r="K519" s="50" t="s">
        <v>273</v>
      </c>
    </row>
    <row r="520" spans="1:11" ht="15" customHeight="1" thickBot="1" x14ac:dyDescent="0.3">
      <c r="A520" s="110" t="s">
        <v>161</v>
      </c>
      <c r="C520" s="189">
        <v>35</v>
      </c>
      <c r="D520" s="46">
        <v>35</v>
      </c>
      <c r="E520" s="194">
        <v>35</v>
      </c>
      <c r="F520" s="46">
        <v>2.3076923076923075</v>
      </c>
      <c r="G520" s="194">
        <v>0.41958041958041958</v>
      </c>
      <c r="H520" s="46">
        <v>13.846153846153847</v>
      </c>
      <c r="I520" s="194">
        <v>69.230769230769241</v>
      </c>
      <c r="J520" s="189"/>
      <c r="K520" s="214" t="s">
        <v>278</v>
      </c>
    </row>
    <row r="521" spans="1:11" ht="15" customHeight="1" thickBot="1" x14ac:dyDescent="0.3">
      <c r="A521" s="377" t="s">
        <v>28</v>
      </c>
      <c r="B521" s="265"/>
      <c r="C521" s="266">
        <f>C492+155+C506+C515+C519+C520</f>
        <v>540</v>
      </c>
      <c r="D521" s="255"/>
      <c r="E521" s="256"/>
      <c r="F521" s="64">
        <f>SUM(F491:F520)</f>
        <v>18.218470009750366</v>
      </c>
      <c r="G521" s="64">
        <f>SUM(G491:G520)</f>
        <v>12.389056206162655</v>
      </c>
      <c r="H521" s="64">
        <f>SUM(H491:H520)</f>
        <v>60.262123986957569</v>
      </c>
      <c r="I521" s="64">
        <f>SUM(I491:I520)</f>
        <v>430.28833111416321</v>
      </c>
      <c r="J521" s="64">
        <f>SUM(J491:J520)</f>
        <v>12.759999999999998</v>
      </c>
      <c r="K521" s="267"/>
    </row>
    <row r="522" spans="1:11" ht="29.25" customHeight="1" x14ac:dyDescent="0.25">
      <c r="A522" s="110"/>
      <c r="B522" s="364" t="s">
        <v>192</v>
      </c>
      <c r="C522" s="189"/>
      <c r="D522" s="86"/>
      <c r="E522" s="45"/>
      <c r="F522" s="46"/>
      <c r="G522" s="191"/>
      <c r="H522" s="46"/>
      <c r="I522" s="191"/>
      <c r="J522" s="46"/>
      <c r="K522" s="50"/>
    </row>
    <row r="523" spans="1:11" ht="15" customHeight="1" x14ac:dyDescent="0.25">
      <c r="A523" s="155" t="s">
        <v>350</v>
      </c>
      <c r="B523" s="208"/>
      <c r="C523" s="78">
        <v>200</v>
      </c>
      <c r="D523" s="29">
        <v>200</v>
      </c>
      <c r="E523" s="203">
        <v>200</v>
      </c>
      <c r="F523" s="209">
        <v>1</v>
      </c>
      <c r="G523" s="210">
        <v>0</v>
      </c>
      <c r="H523" s="209">
        <v>20.200000000000003</v>
      </c>
      <c r="I523" s="210">
        <v>84.800000000000011</v>
      </c>
      <c r="J523" s="209">
        <v>4</v>
      </c>
      <c r="K523" s="223" t="s">
        <v>281</v>
      </c>
    </row>
    <row r="524" spans="1:11" ht="60" customHeight="1" x14ac:dyDescent="0.25">
      <c r="A524" s="369" t="s">
        <v>434</v>
      </c>
      <c r="B524" s="142"/>
      <c r="C524" s="241">
        <v>75</v>
      </c>
      <c r="D524" s="339"/>
      <c r="E524" s="84"/>
      <c r="F524" s="269">
        <v>5.85</v>
      </c>
      <c r="G524" s="84">
        <v>8.6300000000000008</v>
      </c>
      <c r="H524" s="339">
        <v>23.85</v>
      </c>
      <c r="I524" s="84">
        <v>195.53</v>
      </c>
      <c r="J524" s="339"/>
      <c r="K524" s="87" t="s">
        <v>435</v>
      </c>
    </row>
    <row r="525" spans="1:11" ht="18" customHeight="1" x14ac:dyDescent="0.25">
      <c r="A525" s="369"/>
      <c r="B525" s="142" t="s">
        <v>217</v>
      </c>
      <c r="C525" s="241"/>
      <c r="D525" s="339">
        <v>24.8</v>
      </c>
      <c r="E525" s="84">
        <v>24.8</v>
      </c>
      <c r="F525" s="420"/>
      <c r="G525" s="84"/>
      <c r="H525" s="339"/>
      <c r="I525" s="84"/>
      <c r="J525" s="339"/>
      <c r="K525" s="50"/>
    </row>
    <row r="526" spans="1:11" ht="18" customHeight="1" x14ac:dyDescent="0.25">
      <c r="A526" s="369"/>
      <c r="B526" s="142" t="s">
        <v>217</v>
      </c>
      <c r="C526" s="241"/>
      <c r="D526" s="339">
        <v>0.8</v>
      </c>
      <c r="E526" s="84">
        <v>0.8</v>
      </c>
      <c r="F526" s="420"/>
      <c r="G526" s="84"/>
      <c r="H526" s="339"/>
      <c r="I526" s="84"/>
      <c r="J526" s="339"/>
      <c r="K526" s="50"/>
    </row>
    <row r="527" spans="1:11" ht="21.6" customHeight="1" x14ac:dyDescent="0.25">
      <c r="A527" s="369"/>
      <c r="B527" s="142" t="s">
        <v>243</v>
      </c>
      <c r="C527" s="241"/>
      <c r="D527" s="339">
        <v>2.52</v>
      </c>
      <c r="E527" s="84">
        <v>2.1</v>
      </c>
      <c r="F527" s="420"/>
      <c r="G527" s="84"/>
      <c r="H527" s="339"/>
      <c r="I527" s="84"/>
      <c r="J527" s="339"/>
      <c r="K527" s="50"/>
    </row>
    <row r="528" spans="1:11" ht="13.15" customHeight="1" x14ac:dyDescent="0.25">
      <c r="A528" s="369"/>
      <c r="B528" s="142" t="s">
        <v>44</v>
      </c>
      <c r="C528" s="241"/>
      <c r="D528" s="339">
        <v>2.1</v>
      </c>
      <c r="E528" s="84">
        <v>2.1</v>
      </c>
      <c r="F528" s="420"/>
      <c r="G528" s="84"/>
      <c r="H528" s="339"/>
      <c r="I528" s="84"/>
      <c r="J528" s="339"/>
      <c r="K528" s="50"/>
    </row>
    <row r="529" spans="1:11" ht="15" customHeight="1" x14ac:dyDescent="0.25">
      <c r="A529" s="369"/>
      <c r="B529" s="142" t="s">
        <v>296</v>
      </c>
      <c r="C529" s="241"/>
      <c r="D529" s="339">
        <v>0.8</v>
      </c>
      <c r="E529" s="84">
        <v>0.8</v>
      </c>
      <c r="F529" s="420"/>
      <c r="G529" s="84"/>
      <c r="H529" s="339"/>
      <c r="I529" s="84"/>
      <c r="J529" s="339"/>
      <c r="K529" s="50"/>
    </row>
    <row r="530" spans="1:11" ht="15.75" customHeight="1" x14ac:dyDescent="0.25">
      <c r="A530" s="369"/>
      <c r="B530" s="142" t="s">
        <v>129</v>
      </c>
      <c r="C530" s="241"/>
      <c r="D530" s="339">
        <v>10</v>
      </c>
      <c r="E530" s="84">
        <v>10</v>
      </c>
      <c r="F530" s="420"/>
      <c r="G530" s="84"/>
      <c r="H530" s="339"/>
      <c r="I530" s="84"/>
      <c r="J530" s="339"/>
      <c r="K530" s="50"/>
    </row>
    <row r="531" spans="1:11" ht="15.75" customHeight="1" x14ac:dyDescent="0.25">
      <c r="A531" s="369"/>
      <c r="B531" s="142" t="s">
        <v>74</v>
      </c>
      <c r="C531" s="241"/>
      <c r="D531" s="339">
        <v>0.24</v>
      </c>
      <c r="E531" s="84">
        <v>0.24</v>
      </c>
      <c r="F531" s="420"/>
      <c r="G531" s="84"/>
      <c r="H531" s="339"/>
      <c r="I531" s="84"/>
      <c r="J531" s="339"/>
      <c r="K531" s="50"/>
    </row>
    <row r="532" spans="1:11" ht="15.75" customHeight="1" x14ac:dyDescent="0.25">
      <c r="A532" s="369"/>
      <c r="B532" s="142" t="s">
        <v>162</v>
      </c>
      <c r="C532" s="241"/>
      <c r="D532" s="339">
        <v>0.32</v>
      </c>
      <c r="E532" s="84">
        <v>0.32</v>
      </c>
      <c r="F532" s="420"/>
      <c r="G532" s="84"/>
      <c r="H532" s="339"/>
      <c r="I532" s="84"/>
      <c r="J532" s="339"/>
      <c r="K532" s="50"/>
    </row>
    <row r="533" spans="1:11" ht="15.75" customHeight="1" x14ac:dyDescent="0.25">
      <c r="A533" s="369"/>
      <c r="B533" s="142" t="s">
        <v>118</v>
      </c>
      <c r="C533" s="241"/>
      <c r="D533" s="339"/>
      <c r="E533" s="84">
        <v>40</v>
      </c>
      <c r="F533" s="420"/>
      <c r="G533" s="84"/>
      <c r="H533" s="339"/>
      <c r="I533" s="84"/>
      <c r="J533" s="339"/>
      <c r="K533" s="50"/>
    </row>
    <row r="534" spans="1:11" ht="15.75" customHeight="1" x14ac:dyDescent="0.25">
      <c r="A534" s="369"/>
      <c r="B534" s="142" t="s">
        <v>231</v>
      </c>
      <c r="C534" s="241"/>
      <c r="D534" s="339">
        <v>19.7</v>
      </c>
      <c r="E534" s="84">
        <v>18.75</v>
      </c>
      <c r="F534" s="420"/>
      <c r="G534" s="84"/>
      <c r="H534" s="339"/>
      <c r="I534" s="84"/>
      <c r="J534" s="339"/>
      <c r="K534" s="50"/>
    </row>
    <row r="535" spans="1:11" ht="15.75" customHeight="1" x14ac:dyDescent="0.25">
      <c r="A535" s="369"/>
      <c r="B535" s="142" t="s">
        <v>216</v>
      </c>
      <c r="C535" s="241"/>
      <c r="D535" s="339">
        <v>19.7</v>
      </c>
      <c r="E535" s="84">
        <v>18.75</v>
      </c>
      <c r="F535" s="420"/>
      <c r="G535" s="84"/>
      <c r="H535" s="339"/>
      <c r="I535" s="84"/>
      <c r="J535" s="339"/>
      <c r="K535" s="50"/>
    </row>
    <row r="536" spans="1:11" ht="18" customHeight="1" x14ac:dyDescent="0.25">
      <c r="A536" s="369"/>
      <c r="B536" s="142" t="s">
        <v>333</v>
      </c>
      <c r="C536" s="241"/>
      <c r="D536" s="339">
        <v>4.8</v>
      </c>
      <c r="E536" s="84">
        <v>4.8</v>
      </c>
      <c r="F536" s="420"/>
      <c r="G536" s="84"/>
      <c r="H536" s="339"/>
      <c r="I536" s="84"/>
      <c r="J536" s="339"/>
      <c r="K536" s="50"/>
    </row>
    <row r="537" spans="1:11" ht="30" customHeight="1" x14ac:dyDescent="0.25">
      <c r="A537" s="369"/>
      <c r="B537" s="361" t="s">
        <v>436</v>
      </c>
      <c r="C537" s="241"/>
      <c r="D537" s="339"/>
      <c r="E537" s="84">
        <v>12</v>
      </c>
      <c r="F537" s="420"/>
      <c r="G537" s="84"/>
      <c r="H537" s="339"/>
      <c r="I537" s="84"/>
      <c r="J537" s="339"/>
      <c r="K537" s="50"/>
    </row>
    <row r="538" spans="1:11" ht="15.75" customHeight="1" x14ac:dyDescent="0.25">
      <c r="A538" s="369"/>
      <c r="B538" s="142" t="s">
        <v>83</v>
      </c>
      <c r="C538" s="241"/>
      <c r="D538" s="339">
        <v>6.24</v>
      </c>
      <c r="E538" s="84">
        <v>5.2</v>
      </c>
      <c r="F538" s="420"/>
      <c r="G538" s="84"/>
      <c r="H538" s="339"/>
      <c r="I538" s="84"/>
      <c r="J538" s="339"/>
      <c r="K538" s="50"/>
    </row>
    <row r="539" spans="1:11" ht="15.75" customHeight="1" x14ac:dyDescent="0.25">
      <c r="A539" s="369"/>
      <c r="B539" s="48" t="s">
        <v>44</v>
      </c>
      <c r="C539" s="241"/>
      <c r="D539" s="339">
        <v>6</v>
      </c>
      <c r="E539" s="84">
        <v>6</v>
      </c>
      <c r="F539" s="339"/>
      <c r="G539" s="84"/>
      <c r="H539" s="339"/>
      <c r="I539" s="84"/>
      <c r="J539" s="339"/>
      <c r="K539" s="50"/>
    </row>
    <row r="540" spans="1:11" ht="15.75" customHeight="1" x14ac:dyDescent="0.25">
      <c r="A540" s="369"/>
      <c r="B540" s="48" t="s">
        <v>162</v>
      </c>
      <c r="C540" s="241"/>
      <c r="D540" s="339">
        <v>0.4</v>
      </c>
      <c r="E540" s="84">
        <v>0.4</v>
      </c>
      <c r="F540" s="339"/>
      <c r="G540" s="84"/>
      <c r="H540" s="339"/>
      <c r="I540" s="84"/>
      <c r="J540" s="339"/>
      <c r="K540" s="50"/>
    </row>
    <row r="541" spans="1:11" ht="15.75" customHeight="1" x14ac:dyDescent="0.25">
      <c r="A541" s="369"/>
      <c r="B541" s="142" t="s">
        <v>437</v>
      </c>
      <c r="C541" s="241"/>
      <c r="D541" s="339"/>
      <c r="E541" s="84">
        <v>40</v>
      </c>
      <c r="F541" s="339"/>
      <c r="G541" s="84"/>
      <c r="H541" s="339"/>
      <c r="I541" s="84"/>
      <c r="J541" s="339"/>
      <c r="K541" s="50"/>
    </row>
    <row r="542" spans="1:11" ht="15.75" customHeight="1" x14ac:dyDescent="0.25">
      <c r="A542" s="369"/>
      <c r="B542" s="142" t="s">
        <v>243</v>
      </c>
      <c r="C542" s="241"/>
      <c r="D542" s="339">
        <v>0.96</v>
      </c>
      <c r="E542" s="84">
        <v>0.8</v>
      </c>
      <c r="F542" s="339"/>
      <c r="G542" s="84"/>
      <c r="H542" s="339"/>
      <c r="I542" s="84"/>
      <c r="J542" s="339"/>
      <c r="K542" s="50"/>
    </row>
    <row r="543" spans="1:11" ht="15.75" customHeight="1" x14ac:dyDescent="0.25">
      <c r="A543" s="369"/>
      <c r="B543" s="142" t="s">
        <v>44</v>
      </c>
      <c r="C543" s="241"/>
      <c r="D543" s="339">
        <v>0.8</v>
      </c>
      <c r="E543" s="84">
        <v>0.8</v>
      </c>
      <c r="F543" s="339"/>
      <c r="G543" s="84"/>
      <c r="H543" s="339"/>
      <c r="I543" s="84"/>
      <c r="J543" s="339"/>
      <c r="K543" s="50"/>
    </row>
    <row r="544" spans="1:11" ht="15.75" customHeight="1" x14ac:dyDescent="0.25">
      <c r="A544" s="369"/>
      <c r="B544" s="142" t="s">
        <v>104</v>
      </c>
      <c r="C544" s="241"/>
      <c r="D544" s="339">
        <v>0.2</v>
      </c>
      <c r="E544" s="84">
        <v>0.2</v>
      </c>
      <c r="F544" s="339"/>
      <c r="G544" s="84"/>
      <c r="H544" s="339"/>
      <c r="I544" s="84"/>
      <c r="J544" s="339"/>
      <c r="K544" s="50"/>
    </row>
    <row r="545" spans="1:11" ht="36" customHeight="1" x14ac:dyDescent="0.25">
      <c r="A545" s="110" t="s">
        <v>362</v>
      </c>
      <c r="C545" s="145" t="s">
        <v>363</v>
      </c>
      <c r="D545" s="86"/>
      <c r="E545" s="46"/>
      <c r="F545" s="86">
        <v>9.2500000000000013E-2</v>
      </c>
      <c r="G545" s="46">
        <v>5.5000000000000007E-2</v>
      </c>
      <c r="H545" s="125">
        <v>5.9850000000000003</v>
      </c>
      <c r="I545" s="46">
        <v>24.7</v>
      </c>
      <c r="J545" s="86">
        <v>1.02</v>
      </c>
      <c r="K545" s="50" t="s">
        <v>280</v>
      </c>
    </row>
    <row r="546" spans="1:11" ht="16.5" customHeight="1" x14ac:dyDescent="0.25">
      <c r="A546" s="110"/>
      <c r="B546" s="48" t="s">
        <v>160</v>
      </c>
      <c r="C546" s="145"/>
      <c r="D546" s="86">
        <v>0.4</v>
      </c>
      <c r="E546" s="46">
        <v>0.4</v>
      </c>
      <c r="F546" s="86"/>
      <c r="G546" s="46"/>
      <c r="H546" s="125"/>
      <c r="I546" s="46"/>
      <c r="J546" s="86"/>
      <c r="K546" s="50"/>
    </row>
    <row r="547" spans="1:11" ht="16.5" customHeight="1" x14ac:dyDescent="0.25">
      <c r="A547" s="110"/>
      <c r="B547" s="48" t="s">
        <v>46</v>
      </c>
      <c r="C547" s="145"/>
      <c r="D547" s="86">
        <v>5</v>
      </c>
      <c r="E547" s="46">
        <v>5</v>
      </c>
      <c r="F547" s="86"/>
      <c r="G547" s="46"/>
      <c r="H547" s="125"/>
      <c r="I547" s="46"/>
      <c r="J547" s="86"/>
      <c r="K547" s="50"/>
    </row>
    <row r="548" spans="1:11" ht="16.5" customHeight="1" x14ac:dyDescent="0.25">
      <c r="A548" s="110"/>
      <c r="B548" s="48" t="s">
        <v>145</v>
      </c>
      <c r="C548" s="145"/>
      <c r="D548" s="125">
        <v>11.4</v>
      </c>
      <c r="E548" s="46">
        <v>10</v>
      </c>
      <c r="F548" s="86"/>
      <c r="G548" s="46"/>
      <c r="H548" s="125"/>
      <c r="I548" s="46"/>
      <c r="J548" s="86"/>
      <c r="K548" s="50"/>
    </row>
    <row r="549" spans="1:11" ht="16.5" customHeight="1" thickBot="1" x14ac:dyDescent="0.3">
      <c r="A549" s="110"/>
      <c r="B549" s="48" t="s">
        <v>49</v>
      </c>
      <c r="C549" s="145"/>
      <c r="D549" s="46">
        <v>150</v>
      </c>
      <c r="E549" s="46">
        <v>150</v>
      </c>
      <c r="F549" s="86"/>
      <c r="G549" s="46"/>
      <c r="H549" s="125"/>
      <c r="I549" s="46"/>
      <c r="J549" s="86"/>
      <c r="K549" s="50"/>
    </row>
    <row r="550" spans="1:11" ht="15" customHeight="1" thickBot="1" x14ac:dyDescent="0.3">
      <c r="A550" s="377" t="s">
        <v>28</v>
      </c>
      <c r="B550" s="265"/>
      <c r="C550" s="270">
        <f>C523+C524+165</f>
        <v>440</v>
      </c>
      <c r="D550" s="256"/>
      <c r="E550" s="257"/>
      <c r="F550" s="64">
        <f>SUM(F522:F549)</f>
        <v>6.9424999999999999</v>
      </c>
      <c r="G550" s="64">
        <f t="shared" ref="G550:J550" si="9">SUM(G522:G549)</f>
        <v>8.6850000000000005</v>
      </c>
      <c r="H550" s="64">
        <f t="shared" si="9"/>
        <v>50.035000000000004</v>
      </c>
      <c r="I550" s="64">
        <f t="shared" si="9"/>
        <v>305.03000000000003</v>
      </c>
      <c r="J550" s="64">
        <f t="shared" si="9"/>
        <v>5.0199999999999996</v>
      </c>
      <c r="K550" s="267"/>
    </row>
    <row r="551" spans="1:11" ht="15" customHeight="1" thickBot="1" x14ac:dyDescent="0.3">
      <c r="A551" s="377" t="s">
        <v>47</v>
      </c>
      <c r="B551" s="275"/>
      <c r="C551" s="270">
        <f>C486+C490+C521+C550</f>
        <v>1494</v>
      </c>
      <c r="D551" s="64"/>
      <c r="E551" s="277"/>
      <c r="F551" s="64">
        <f>F486+F490+F521+F550</f>
        <v>41.403493299874029</v>
      </c>
      <c r="G551" s="291">
        <f>G486+G490+G521+G550</f>
        <v>39.09993029030548</v>
      </c>
      <c r="H551" s="64">
        <f>H486+H490+H521+H550</f>
        <v>164.5698322061134</v>
      </c>
      <c r="I551" s="291">
        <f>I486+I490+I521+I550</f>
        <v>1182.8502854434512</v>
      </c>
      <c r="J551" s="64">
        <f>J486+J490+J521+J550</f>
        <v>20.83</v>
      </c>
      <c r="K551" s="271"/>
    </row>
    <row r="552" spans="1:11" ht="15" customHeight="1" x14ac:dyDescent="0.25">
      <c r="A552" s="321"/>
      <c r="B552" s="251"/>
      <c r="C552" s="165"/>
      <c r="D552" s="286"/>
      <c r="E552" s="286"/>
      <c r="F552" s="286"/>
      <c r="G552" s="286"/>
      <c r="H552" s="286"/>
      <c r="I552" s="286"/>
      <c r="J552" s="286"/>
      <c r="K552" s="48"/>
    </row>
    <row r="553" spans="1:11" ht="15" customHeight="1" thickBot="1" x14ac:dyDescent="0.3">
      <c r="A553" s="321" t="s">
        <v>78</v>
      </c>
      <c r="B553" s="252"/>
      <c r="C553" s="252"/>
      <c r="D553" s="320"/>
      <c r="K553" s="251"/>
    </row>
    <row r="554" spans="1:11" ht="15" customHeight="1" thickBot="1" x14ac:dyDescent="0.3">
      <c r="A554" s="504" t="s">
        <v>242</v>
      </c>
      <c r="B554" s="500" t="s">
        <v>372</v>
      </c>
      <c r="C554" s="500" t="s">
        <v>368</v>
      </c>
      <c r="D554" s="190" t="s">
        <v>369</v>
      </c>
      <c r="E554" s="105" t="s">
        <v>370</v>
      </c>
      <c r="F554" s="497" t="s">
        <v>5</v>
      </c>
      <c r="G554" s="498"/>
      <c r="H554" s="499"/>
      <c r="I554" s="190" t="s">
        <v>371</v>
      </c>
      <c r="J554" s="190" t="s">
        <v>6</v>
      </c>
      <c r="K554" s="188" t="s">
        <v>7</v>
      </c>
    </row>
    <row r="555" spans="1:11" ht="36" customHeight="1" thickBot="1" x14ac:dyDescent="0.3">
      <c r="A555" s="505"/>
      <c r="B555" s="501"/>
      <c r="C555" s="501"/>
      <c r="D555" s="255" t="s">
        <v>8</v>
      </c>
      <c r="E555" s="255" t="s">
        <v>9</v>
      </c>
      <c r="F555" s="255" t="s">
        <v>10</v>
      </c>
      <c r="G555" s="255" t="s">
        <v>11</v>
      </c>
      <c r="H555" s="257" t="s">
        <v>12</v>
      </c>
      <c r="I555" s="257" t="s">
        <v>13</v>
      </c>
      <c r="J555" s="257" t="s">
        <v>14</v>
      </c>
      <c r="K555" s="267"/>
    </row>
    <row r="556" spans="1:11" ht="23.25" customHeight="1" x14ac:dyDescent="0.25">
      <c r="A556" s="110"/>
      <c r="B556" s="251" t="s">
        <v>15</v>
      </c>
      <c r="C556" s="188"/>
      <c r="D556" s="86"/>
      <c r="E556" s="261"/>
      <c r="G556" s="261"/>
      <c r="I556" s="261"/>
      <c r="J556" s="287"/>
      <c r="K556" s="50"/>
    </row>
    <row r="557" spans="1:11" ht="34.5" customHeight="1" x14ac:dyDescent="0.25">
      <c r="A557" s="155" t="s">
        <v>201</v>
      </c>
      <c r="B557" s="131"/>
      <c r="C557" s="128" t="s">
        <v>191</v>
      </c>
      <c r="D557" s="129"/>
      <c r="E557" s="130"/>
      <c r="F557" s="129">
        <v>4.7</v>
      </c>
      <c r="G557" s="130">
        <v>4.8</v>
      </c>
      <c r="H557" s="129">
        <v>23.25</v>
      </c>
      <c r="I557" s="130">
        <v>171.47</v>
      </c>
      <c r="J557" s="222"/>
      <c r="K557" s="47" t="s">
        <v>202</v>
      </c>
    </row>
    <row r="558" spans="1:11" ht="15" customHeight="1" x14ac:dyDescent="0.25">
      <c r="A558" s="155"/>
      <c r="B558" s="131" t="s">
        <v>193</v>
      </c>
      <c r="C558" s="128"/>
      <c r="D558" s="129">
        <v>17.5</v>
      </c>
      <c r="E558" s="130">
        <v>17.5</v>
      </c>
      <c r="F558" s="222"/>
      <c r="G558" s="128"/>
      <c r="H558" s="222"/>
      <c r="I558" s="128"/>
      <c r="J558" s="222"/>
      <c r="K558" s="47"/>
    </row>
    <row r="559" spans="1:11" ht="15" customHeight="1" x14ac:dyDescent="0.25">
      <c r="A559" s="155"/>
      <c r="B559" s="131" t="s">
        <v>19</v>
      </c>
      <c r="C559" s="128"/>
      <c r="D559" s="129">
        <v>70</v>
      </c>
      <c r="E559" s="130">
        <v>70</v>
      </c>
      <c r="F559" s="222"/>
      <c r="G559" s="128"/>
      <c r="H559" s="222"/>
      <c r="I559" s="128"/>
      <c r="J559" s="222"/>
      <c r="K559" s="47"/>
    </row>
    <row r="560" spans="1:11" ht="33.75" customHeight="1" x14ac:dyDescent="0.25">
      <c r="A560" s="155"/>
      <c r="B560" s="131" t="s">
        <v>20</v>
      </c>
      <c r="C560" s="128"/>
      <c r="D560" s="129">
        <v>53</v>
      </c>
      <c r="E560" s="130">
        <v>53</v>
      </c>
      <c r="F560" s="222"/>
      <c r="G560" s="128"/>
      <c r="H560" s="222"/>
      <c r="I560" s="128"/>
      <c r="J560" s="222"/>
      <c r="K560" s="47"/>
    </row>
    <row r="561" spans="1:11" ht="23.25" customHeight="1" x14ac:dyDescent="0.25">
      <c r="A561" s="155"/>
      <c r="B561" s="131" t="s">
        <v>21</v>
      </c>
      <c r="C561" s="128"/>
      <c r="D561" s="129">
        <v>2</v>
      </c>
      <c r="E561" s="130">
        <v>2</v>
      </c>
      <c r="F561" s="222"/>
      <c r="G561" s="128"/>
      <c r="H561" s="222"/>
      <c r="I561" s="128"/>
      <c r="J561" s="222"/>
      <c r="K561" s="47"/>
    </row>
    <row r="562" spans="1:11" ht="15" customHeight="1" x14ac:dyDescent="0.25">
      <c r="A562" s="155"/>
      <c r="B562" s="368" t="s">
        <v>147</v>
      </c>
      <c r="C562" s="128"/>
      <c r="D562" s="129">
        <v>0.4</v>
      </c>
      <c r="E562" s="130">
        <v>0.4</v>
      </c>
      <c r="F562" s="222"/>
      <c r="G562" s="128"/>
      <c r="H562" s="222"/>
      <c r="I562" s="128"/>
      <c r="J562" s="222"/>
      <c r="K562" s="47"/>
    </row>
    <row r="563" spans="1:11" ht="15" customHeight="1" x14ac:dyDescent="0.25">
      <c r="A563" s="155"/>
      <c r="B563" s="131" t="s">
        <v>22</v>
      </c>
      <c r="C563" s="128"/>
      <c r="D563" s="129">
        <v>3</v>
      </c>
      <c r="E563" s="130">
        <v>3</v>
      </c>
      <c r="F563" s="222"/>
      <c r="G563" s="128"/>
      <c r="H563" s="222"/>
      <c r="I563" s="128"/>
      <c r="J563" s="222"/>
      <c r="K563" s="47"/>
    </row>
    <row r="564" spans="1:11" ht="35.25" customHeight="1" x14ac:dyDescent="0.25">
      <c r="A564" s="110" t="s">
        <v>23</v>
      </c>
      <c r="C564" s="189" t="s">
        <v>187</v>
      </c>
      <c r="E564" s="167"/>
      <c r="F564" s="86">
        <v>2.8522522522522524</v>
      </c>
      <c r="G564" s="46">
        <v>2.4126126126126128</v>
      </c>
      <c r="H564" s="86">
        <v>10.35</v>
      </c>
      <c r="I564" s="46">
        <v>74.58</v>
      </c>
      <c r="J564" s="125">
        <v>1.17</v>
      </c>
      <c r="K564" s="50" t="s">
        <v>232</v>
      </c>
    </row>
    <row r="565" spans="1:11" ht="21" customHeight="1" x14ac:dyDescent="0.25">
      <c r="A565" s="110"/>
      <c r="B565" s="48" t="s">
        <v>24</v>
      </c>
      <c r="C565" s="189"/>
      <c r="D565" s="86">
        <v>2.5</v>
      </c>
      <c r="E565" s="46">
        <v>2.5</v>
      </c>
      <c r="F565" s="86"/>
      <c r="G565" s="46"/>
      <c r="H565" s="86"/>
      <c r="I565" s="46"/>
      <c r="J565" s="125"/>
      <c r="K565" s="50"/>
    </row>
    <row r="566" spans="1:11" ht="19.5" customHeight="1" x14ac:dyDescent="0.25">
      <c r="A566" s="110"/>
      <c r="B566" s="48" t="s">
        <v>21</v>
      </c>
      <c r="C566" s="189"/>
      <c r="D566" s="86">
        <v>6</v>
      </c>
      <c r="E566" s="46">
        <v>6</v>
      </c>
      <c r="F566" s="86"/>
      <c r="G566" s="46"/>
      <c r="H566" s="86"/>
      <c r="I566" s="46"/>
      <c r="J566" s="125"/>
      <c r="K566" s="50"/>
    </row>
    <row r="567" spans="1:11" ht="26.25" customHeight="1" x14ac:dyDescent="0.25">
      <c r="A567" s="110"/>
      <c r="B567" s="48" t="s">
        <v>19</v>
      </c>
      <c r="C567" s="189"/>
      <c r="D567" s="86">
        <v>90</v>
      </c>
      <c r="E567" s="46">
        <v>90</v>
      </c>
      <c r="F567" s="86"/>
      <c r="G567" s="46"/>
      <c r="H567" s="86"/>
      <c r="I567" s="46"/>
      <c r="J567" s="125"/>
      <c r="K567" s="50"/>
    </row>
    <row r="568" spans="1:11" ht="15.75" customHeight="1" x14ac:dyDescent="0.25">
      <c r="A568" s="110"/>
      <c r="B568" s="48" t="s">
        <v>20</v>
      </c>
      <c r="C568" s="189"/>
      <c r="D568" s="86">
        <v>108</v>
      </c>
      <c r="E568" s="46">
        <v>108</v>
      </c>
      <c r="F568" s="86"/>
      <c r="G568" s="46"/>
      <c r="H568" s="86"/>
      <c r="I568" s="46"/>
      <c r="J568" s="125"/>
      <c r="K568" s="50"/>
    </row>
    <row r="569" spans="1:11" ht="26.25" customHeight="1" x14ac:dyDescent="0.25">
      <c r="A569" s="110" t="s">
        <v>25</v>
      </c>
      <c r="C569" s="145" t="s">
        <v>99</v>
      </c>
      <c r="D569" s="260"/>
      <c r="E569" s="167"/>
      <c r="F569" s="45">
        <v>1.915</v>
      </c>
      <c r="G569" s="46">
        <v>4.3549999999999995</v>
      </c>
      <c r="H569" s="86">
        <v>12.92</v>
      </c>
      <c r="I569" s="46">
        <v>98.5</v>
      </c>
      <c r="J569" s="118"/>
      <c r="K569" s="50" t="s">
        <v>233</v>
      </c>
    </row>
    <row r="570" spans="1:11" ht="18.75" customHeight="1" x14ac:dyDescent="0.25">
      <c r="A570" s="110"/>
      <c r="B570" s="48" t="s">
        <v>27</v>
      </c>
      <c r="C570" s="189"/>
      <c r="D570" s="45">
        <v>25</v>
      </c>
      <c r="E570" s="46">
        <v>25</v>
      </c>
      <c r="F570" s="168"/>
      <c r="G570" s="189"/>
      <c r="H570" s="118"/>
      <c r="I570" s="189"/>
      <c r="J570" s="118"/>
      <c r="K570" s="50"/>
    </row>
    <row r="571" spans="1:11" ht="16.5" customHeight="1" thickBot="1" x14ac:dyDescent="0.3">
      <c r="A571" s="110"/>
      <c r="B571" s="48" t="s">
        <v>22</v>
      </c>
      <c r="C571" s="189"/>
      <c r="D571" s="45">
        <v>5</v>
      </c>
      <c r="E571" s="46">
        <v>5</v>
      </c>
      <c r="F571" s="168" t="s">
        <v>3</v>
      </c>
      <c r="G571" s="189"/>
      <c r="H571" s="118"/>
      <c r="I571" s="189"/>
      <c r="J571" s="118"/>
      <c r="K571" s="50"/>
    </row>
    <row r="572" spans="1:11" ht="16.5" customHeight="1" thickBot="1" x14ac:dyDescent="0.3">
      <c r="A572" s="377" t="s">
        <v>28</v>
      </c>
      <c r="B572" s="265"/>
      <c r="C572" s="266">
        <f>143+186+30</f>
        <v>359</v>
      </c>
      <c r="D572" s="256"/>
      <c r="E572" s="255"/>
      <c r="F572" s="64">
        <f>SUM(F564:F571)</f>
        <v>4.767252252252252</v>
      </c>
      <c r="G572" s="64">
        <f>SUM(G564:G571)</f>
        <v>6.7676126126126128</v>
      </c>
      <c r="H572" s="64">
        <f>SUM(H564:H571)</f>
        <v>23.27</v>
      </c>
      <c r="I572" s="64">
        <f>SUM(I564:I571)</f>
        <v>173.07999999999998</v>
      </c>
      <c r="J572" s="64">
        <f>SUM(J564:J571)</f>
        <v>1.17</v>
      </c>
      <c r="K572" s="267"/>
    </row>
    <row r="573" spans="1:11" ht="16.5" customHeight="1" x14ac:dyDescent="0.25">
      <c r="A573" s="376"/>
      <c r="B573" s="258" t="s">
        <v>29</v>
      </c>
      <c r="C573" s="282"/>
      <c r="D573" s="191"/>
      <c r="E573" s="105"/>
      <c r="F573" s="191"/>
      <c r="G573" s="105"/>
      <c r="H573" s="191"/>
      <c r="I573" s="105"/>
      <c r="J573" s="191"/>
      <c r="K573" s="259"/>
    </row>
    <row r="574" spans="1:11" ht="17.25" customHeight="1" x14ac:dyDescent="0.25">
      <c r="A574" s="44" t="s">
        <v>394</v>
      </c>
      <c r="C574" s="189">
        <v>150</v>
      </c>
      <c r="D574" s="86"/>
      <c r="E574" s="46"/>
      <c r="F574" s="339">
        <v>4.58</v>
      </c>
      <c r="G574" s="84">
        <v>4.08</v>
      </c>
      <c r="H574" s="339">
        <v>7.58</v>
      </c>
      <c r="I574" s="84">
        <v>85</v>
      </c>
      <c r="J574" s="339">
        <v>2.0499999999999998</v>
      </c>
      <c r="K574" s="220" t="s">
        <v>397</v>
      </c>
    </row>
    <row r="575" spans="1:11" ht="19.5" customHeight="1" x14ac:dyDescent="0.25">
      <c r="A575" s="48" t="s">
        <v>396</v>
      </c>
      <c r="B575" s="48" t="s">
        <v>129</v>
      </c>
      <c r="C575" s="28"/>
      <c r="D575" s="29">
        <v>158</v>
      </c>
      <c r="E575" s="203">
        <v>150</v>
      </c>
      <c r="F575" s="199"/>
      <c r="G575" s="28"/>
      <c r="H575" s="199"/>
      <c r="I575" s="28"/>
      <c r="J575" s="199"/>
      <c r="K575" s="205"/>
    </row>
    <row r="576" spans="1:11" ht="24.75" customHeight="1" thickBot="1" x14ac:dyDescent="0.3">
      <c r="A576" s="110" t="s">
        <v>148</v>
      </c>
      <c r="B576" s="361" t="s">
        <v>361</v>
      </c>
      <c r="C576" s="189">
        <v>20</v>
      </c>
      <c r="D576" s="86">
        <v>20</v>
      </c>
      <c r="E576" s="46">
        <v>20</v>
      </c>
      <c r="F576" s="86">
        <v>1.5</v>
      </c>
      <c r="G576" s="46">
        <v>1.96</v>
      </c>
      <c r="H576" s="86">
        <v>14.88</v>
      </c>
      <c r="I576" s="46">
        <v>83.4</v>
      </c>
      <c r="J576" s="86"/>
      <c r="K576" s="87" t="s">
        <v>272</v>
      </c>
    </row>
    <row r="577" spans="1:11" ht="19.5" customHeight="1" thickBot="1" x14ac:dyDescent="0.3">
      <c r="A577" s="377" t="s">
        <v>28</v>
      </c>
      <c r="B577" s="265"/>
      <c r="C577" s="266">
        <v>170</v>
      </c>
      <c r="D577" s="256"/>
      <c r="E577" s="343"/>
      <c r="F577" s="291">
        <f>SUM(F573:F576)</f>
        <v>6.08</v>
      </c>
      <c r="G577" s="64">
        <f t="shared" ref="G577:J577" si="10">SUM(G573:G576)</f>
        <v>6.04</v>
      </c>
      <c r="H577" s="291">
        <f t="shared" si="10"/>
        <v>22.46</v>
      </c>
      <c r="I577" s="64">
        <f t="shared" si="10"/>
        <v>168.4</v>
      </c>
      <c r="J577" s="291">
        <f t="shared" si="10"/>
        <v>2.0499999999999998</v>
      </c>
      <c r="K577" s="267"/>
    </row>
    <row r="578" spans="1:11" ht="14.25" customHeight="1" x14ac:dyDescent="0.25">
      <c r="A578" s="110"/>
      <c r="B578" s="251" t="s">
        <v>30</v>
      </c>
      <c r="C578" s="111"/>
      <c r="D578" s="348"/>
      <c r="E578" s="354"/>
      <c r="F578" s="86"/>
      <c r="G578" s="105"/>
      <c r="H578" s="86"/>
      <c r="I578" s="105"/>
      <c r="K578" s="307"/>
    </row>
    <row r="579" spans="1:11" ht="33" customHeight="1" x14ac:dyDescent="0.25">
      <c r="A579" s="227" t="s">
        <v>476</v>
      </c>
      <c r="B579" s="440"/>
      <c r="C579" s="139">
        <v>40</v>
      </c>
      <c r="D579" s="451"/>
      <c r="E579" s="113"/>
      <c r="F579" s="114">
        <v>0.56000000000000005</v>
      </c>
      <c r="G579" s="451">
        <v>2.0299999999999998</v>
      </c>
      <c r="H579" s="114">
        <v>3.61</v>
      </c>
      <c r="I579" s="451">
        <v>34.96</v>
      </c>
      <c r="J579" s="114">
        <v>10.25</v>
      </c>
      <c r="K579" s="50" t="s">
        <v>478</v>
      </c>
    </row>
    <row r="580" spans="1:11" ht="14.25" customHeight="1" x14ac:dyDescent="0.25">
      <c r="A580" s="227"/>
      <c r="B580" s="440" t="s">
        <v>146</v>
      </c>
      <c r="C580" s="139"/>
      <c r="D580" s="451">
        <v>41.6</v>
      </c>
      <c r="E580" s="113">
        <v>33.299999999999997</v>
      </c>
      <c r="F580" s="114"/>
      <c r="G580" s="451"/>
      <c r="H580" s="114"/>
      <c r="I580" s="451"/>
      <c r="J580" s="114"/>
      <c r="K580" s="114"/>
    </row>
    <row r="581" spans="1:11" ht="14.25" customHeight="1" x14ac:dyDescent="0.25">
      <c r="A581" s="227"/>
      <c r="B581" s="440" t="s">
        <v>477</v>
      </c>
      <c r="C581" s="139"/>
      <c r="D581" s="451"/>
      <c r="E581" s="113">
        <v>30</v>
      </c>
      <c r="F581" s="114"/>
      <c r="G581" s="451"/>
      <c r="H581" s="114"/>
      <c r="I581" s="451"/>
      <c r="J581" s="114"/>
      <c r="K581" s="114"/>
    </row>
    <row r="582" spans="1:11" ht="14.25" customHeight="1" x14ac:dyDescent="0.25">
      <c r="A582" s="227"/>
      <c r="B582" s="440" t="s">
        <v>64</v>
      </c>
      <c r="C582" s="139"/>
      <c r="D582" s="451">
        <v>8.75</v>
      </c>
      <c r="E582" s="113">
        <v>7</v>
      </c>
      <c r="F582" s="114"/>
      <c r="G582" s="451"/>
      <c r="H582" s="114"/>
      <c r="I582" s="451"/>
      <c r="J582" s="114"/>
      <c r="K582" s="114"/>
    </row>
    <row r="583" spans="1:11" ht="14.25" customHeight="1" x14ac:dyDescent="0.25">
      <c r="A583" s="227"/>
      <c r="B583" s="440" t="s">
        <v>296</v>
      </c>
      <c r="C583" s="139"/>
      <c r="D583" s="451">
        <v>2</v>
      </c>
      <c r="E583" s="113">
        <v>2</v>
      </c>
      <c r="F583" s="114"/>
      <c r="G583" s="451"/>
      <c r="H583" s="114"/>
      <c r="I583" s="451"/>
      <c r="J583" s="114"/>
      <c r="K583" s="114"/>
    </row>
    <row r="584" spans="1:11" ht="14.25" customHeight="1" x14ac:dyDescent="0.25">
      <c r="A584" s="227"/>
      <c r="B584" s="440" t="s">
        <v>104</v>
      </c>
      <c r="C584" s="139"/>
      <c r="D584" s="451">
        <v>2</v>
      </c>
      <c r="E584" s="113">
        <v>2</v>
      </c>
      <c r="F584" s="114"/>
      <c r="G584" s="451"/>
      <c r="H584" s="114"/>
      <c r="I584" s="451"/>
      <c r="J584" s="114"/>
      <c r="K584" s="114"/>
    </row>
    <row r="585" spans="1:11" ht="14.25" customHeight="1" x14ac:dyDescent="0.25">
      <c r="A585" s="227"/>
      <c r="B585" s="440" t="s">
        <v>147</v>
      </c>
      <c r="C585" s="139"/>
      <c r="D585" s="451">
        <v>0.4</v>
      </c>
      <c r="E585" s="113">
        <v>0.4</v>
      </c>
      <c r="F585" s="114"/>
      <c r="G585" s="451"/>
      <c r="H585" s="114"/>
      <c r="I585" s="451"/>
      <c r="J585" s="114"/>
      <c r="K585" s="114"/>
    </row>
    <row r="586" spans="1:11" ht="45" customHeight="1" x14ac:dyDescent="0.25">
      <c r="A586" s="405" t="s">
        <v>382</v>
      </c>
      <c r="B586" s="406"/>
      <c r="C586" s="407" t="s">
        <v>102</v>
      </c>
      <c r="D586" s="408"/>
      <c r="E586" s="409"/>
      <c r="F586" s="86">
        <v>2.6074999999999999</v>
      </c>
      <c r="G586" s="46">
        <v>2.8875000000000002</v>
      </c>
      <c r="H586" s="86">
        <v>8.0634999999999994</v>
      </c>
      <c r="I586" s="46">
        <v>71.649999999999991</v>
      </c>
      <c r="J586" s="86">
        <v>5.16</v>
      </c>
      <c r="K586" s="289" t="s">
        <v>112</v>
      </c>
    </row>
    <row r="587" spans="1:11" ht="14.25" customHeight="1" x14ac:dyDescent="0.25">
      <c r="A587" s="405"/>
      <c r="B587" s="406" t="s">
        <v>150</v>
      </c>
      <c r="C587" s="410"/>
      <c r="D587" s="408">
        <v>9</v>
      </c>
      <c r="E587" s="409">
        <v>9</v>
      </c>
      <c r="F587" s="358"/>
      <c r="G587" s="114"/>
      <c r="H587" s="358"/>
      <c r="I587" s="114"/>
      <c r="J587" s="358"/>
      <c r="K587" s="289"/>
    </row>
    <row r="588" spans="1:11" ht="14.25" customHeight="1" x14ac:dyDescent="0.25">
      <c r="A588" s="405"/>
      <c r="B588" s="406" t="s">
        <v>105</v>
      </c>
      <c r="C588" s="410"/>
      <c r="D588" s="408">
        <v>60</v>
      </c>
      <c r="E588" s="409">
        <v>45</v>
      </c>
      <c r="F588" s="358"/>
      <c r="G588" s="114"/>
      <c r="H588" s="358"/>
      <c r="I588" s="114"/>
      <c r="J588" s="358"/>
      <c r="K588" s="289"/>
    </row>
    <row r="589" spans="1:11" ht="14.25" customHeight="1" x14ac:dyDescent="0.25">
      <c r="A589" s="405"/>
      <c r="B589" s="406" t="s">
        <v>64</v>
      </c>
      <c r="C589" s="410"/>
      <c r="D589" s="408">
        <v>7.5</v>
      </c>
      <c r="E589" s="409">
        <v>6</v>
      </c>
      <c r="F589" s="358"/>
      <c r="G589" s="114"/>
      <c r="H589" s="358"/>
      <c r="I589" s="114"/>
      <c r="J589" s="358"/>
      <c r="K589" s="289"/>
    </row>
    <row r="590" spans="1:11" ht="14.25" customHeight="1" x14ac:dyDescent="0.25">
      <c r="A590" s="405"/>
      <c r="B590" s="406" t="s">
        <v>83</v>
      </c>
      <c r="C590" s="410"/>
      <c r="D590" s="408">
        <v>7.14</v>
      </c>
      <c r="E590" s="409">
        <v>6</v>
      </c>
      <c r="F590" s="358"/>
      <c r="G590" s="114"/>
      <c r="H590" s="358"/>
      <c r="I590" s="114"/>
      <c r="J590" s="358"/>
      <c r="K590" s="289"/>
    </row>
    <row r="591" spans="1:11" ht="14.25" customHeight="1" x14ac:dyDescent="0.25">
      <c r="A591" s="405"/>
      <c r="B591" s="406" t="s">
        <v>104</v>
      </c>
      <c r="C591" s="410"/>
      <c r="D591" s="408">
        <v>1.5</v>
      </c>
      <c r="E591" s="409">
        <v>1.5</v>
      </c>
      <c r="F591" s="358"/>
      <c r="G591" s="114"/>
      <c r="H591" s="358"/>
      <c r="I591" s="114"/>
      <c r="J591" s="358"/>
      <c r="K591" s="289"/>
    </row>
    <row r="592" spans="1:11" ht="14.25" customHeight="1" x14ac:dyDescent="0.25">
      <c r="A592" s="405"/>
      <c r="B592" s="406" t="s">
        <v>147</v>
      </c>
      <c r="C592" s="410"/>
      <c r="D592" s="408" t="s">
        <v>241</v>
      </c>
      <c r="E592" s="409" t="s">
        <v>241</v>
      </c>
      <c r="F592" s="358"/>
      <c r="G592" s="114"/>
      <c r="H592" s="358"/>
      <c r="I592" s="114"/>
      <c r="J592" s="358"/>
      <c r="K592" s="289"/>
    </row>
    <row r="593" spans="1:11" ht="15" customHeight="1" x14ac:dyDescent="0.25">
      <c r="A593" s="405"/>
      <c r="B593" s="406" t="s">
        <v>249</v>
      </c>
      <c r="C593" s="410"/>
      <c r="D593" s="408">
        <v>105</v>
      </c>
      <c r="E593" s="409">
        <v>105</v>
      </c>
      <c r="F593" s="358"/>
      <c r="G593" s="114"/>
      <c r="H593" s="358"/>
      <c r="I593" s="114"/>
      <c r="J593" s="358"/>
      <c r="K593" s="289"/>
    </row>
    <row r="594" spans="1:11" ht="15" customHeight="1" x14ac:dyDescent="0.25">
      <c r="A594" s="382"/>
      <c r="B594" s="8" t="s">
        <v>316</v>
      </c>
      <c r="C594" s="43"/>
      <c r="D594" s="86">
        <v>17.559999999999999</v>
      </c>
      <c r="E594" s="46">
        <v>11.4</v>
      </c>
      <c r="F594" s="115"/>
      <c r="G594" s="356"/>
      <c r="H594" s="115"/>
      <c r="I594" s="356"/>
      <c r="J594" s="115"/>
      <c r="K594" s="356"/>
    </row>
    <row r="595" spans="1:11" ht="15" customHeight="1" x14ac:dyDescent="0.25">
      <c r="A595" s="382"/>
      <c r="B595" s="8" t="s">
        <v>166</v>
      </c>
      <c r="C595" s="43"/>
      <c r="D595" s="86">
        <v>11.97</v>
      </c>
      <c r="E595" s="46">
        <v>11.4</v>
      </c>
      <c r="F595" s="115"/>
      <c r="G595" s="356"/>
      <c r="H595" s="115"/>
      <c r="I595" s="356"/>
      <c r="J595" s="115"/>
      <c r="K595" s="356"/>
    </row>
    <row r="596" spans="1:11" ht="15" customHeight="1" x14ac:dyDescent="0.25">
      <c r="A596" s="382"/>
      <c r="B596" s="8" t="s">
        <v>83</v>
      </c>
      <c r="C596" s="43"/>
      <c r="D596" s="86">
        <v>1.19</v>
      </c>
      <c r="E596" s="46">
        <v>1</v>
      </c>
      <c r="F596" s="115"/>
      <c r="G596" s="356"/>
      <c r="H596" s="115"/>
      <c r="I596" s="356"/>
      <c r="J596" s="115"/>
      <c r="K596" s="356"/>
    </row>
    <row r="597" spans="1:11" ht="15" customHeight="1" x14ac:dyDescent="0.25">
      <c r="A597" s="382"/>
      <c r="B597" s="8" t="s">
        <v>43</v>
      </c>
      <c r="C597" s="43"/>
      <c r="D597" s="86">
        <v>0.96</v>
      </c>
      <c r="E597" s="46">
        <v>0.8</v>
      </c>
      <c r="F597" s="115"/>
      <c r="G597" s="356"/>
      <c r="H597" s="115"/>
      <c r="I597" s="356"/>
      <c r="J597" s="115"/>
      <c r="K597" s="356"/>
    </row>
    <row r="598" spans="1:11" ht="15" customHeight="1" x14ac:dyDescent="0.25">
      <c r="A598" s="382"/>
      <c r="B598" s="8" t="s">
        <v>353</v>
      </c>
      <c r="C598" s="43"/>
      <c r="D598" s="86">
        <v>1</v>
      </c>
      <c r="E598" s="46">
        <v>1</v>
      </c>
      <c r="F598" s="115"/>
      <c r="G598" s="356"/>
      <c r="H598" s="115"/>
      <c r="I598" s="356"/>
      <c r="J598" s="115"/>
      <c r="K598" s="356"/>
    </row>
    <row r="599" spans="1:11" ht="15" customHeight="1" x14ac:dyDescent="0.25">
      <c r="A599" s="382"/>
      <c r="B599" s="13" t="s">
        <v>147</v>
      </c>
      <c r="C599" s="43"/>
      <c r="D599" s="86">
        <v>0.1</v>
      </c>
      <c r="E599" s="46">
        <v>0.1</v>
      </c>
      <c r="F599" s="115"/>
      <c r="G599" s="356"/>
      <c r="H599" s="115"/>
      <c r="I599" s="356"/>
      <c r="J599" s="115"/>
      <c r="K599" s="356"/>
    </row>
    <row r="600" spans="1:11" ht="15" customHeight="1" x14ac:dyDescent="0.25">
      <c r="A600" s="382"/>
      <c r="B600" s="8" t="s">
        <v>38</v>
      </c>
      <c r="C600" s="43"/>
      <c r="D600" s="86"/>
      <c r="E600" s="46">
        <v>14.3</v>
      </c>
      <c r="F600" s="115"/>
      <c r="G600" s="356"/>
      <c r="H600" s="115"/>
      <c r="I600" s="356"/>
      <c r="J600" s="115"/>
      <c r="K600" s="356"/>
    </row>
    <row r="601" spans="1:11" ht="15" customHeight="1" x14ac:dyDescent="0.25">
      <c r="A601" s="382"/>
      <c r="B601" s="8" t="s">
        <v>135</v>
      </c>
      <c r="C601" s="43"/>
      <c r="D601" s="29"/>
      <c r="E601" s="203">
        <v>10</v>
      </c>
      <c r="F601" s="115"/>
      <c r="G601" s="356"/>
      <c r="H601" s="115"/>
      <c r="I601" s="356"/>
      <c r="J601" s="115"/>
      <c r="K601" s="356"/>
    </row>
    <row r="602" spans="1:11" ht="15" customHeight="1" x14ac:dyDescent="0.25">
      <c r="A602" s="110" t="s">
        <v>77</v>
      </c>
      <c r="B602" s="116"/>
      <c r="C602" s="241">
        <v>50</v>
      </c>
      <c r="D602" s="339"/>
      <c r="E602" s="269"/>
      <c r="F602" s="84">
        <v>6.1</v>
      </c>
      <c r="G602" s="339">
        <v>3.88</v>
      </c>
      <c r="H602" s="84">
        <v>7.34</v>
      </c>
      <c r="I602" s="339">
        <v>89</v>
      </c>
      <c r="J602" s="84">
        <v>0.16</v>
      </c>
      <c r="K602" s="50" t="s">
        <v>116</v>
      </c>
    </row>
    <row r="603" spans="1:11" ht="21" customHeight="1" x14ac:dyDescent="0.25">
      <c r="A603" s="369"/>
      <c r="B603" s="159" t="s">
        <v>109</v>
      </c>
      <c r="C603" s="241"/>
      <c r="D603" s="339">
        <v>51</v>
      </c>
      <c r="E603" s="269">
        <v>37.5</v>
      </c>
      <c r="F603" s="84"/>
      <c r="G603" s="339"/>
      <c r="H603" s="84"/>
      <c r="I603" s="339"/>
      <c r="J603" s="306"/>
      <c r="K603" s="50"/>
    </row>
    <row r="604" spans="1:11" ht="15" customHeight="1" x14ac:dyDescent="0.25">
      <c r="A604" s="369"/>
      <c r="B604" s="159" t="s">
        <v>176</v>
      </c>
      <c r="C604" s="241"/>
      <c r="D604" s="339">
        <v>39.4</v>
      </c>
      <c r="E604" s="269">
        <v>37.5</v>
      </c>
      <c r="F604" s="84"/>
      <c r="G604" s="339"/>
      <c r="H604" s="84"/>
      <c r="I604" s="339"/>
      <c r="J604" s="306"/>
      <c r="K604" s="50"/>
    </row>
    <row r="605" spans="1:11" ht="15" customHeight="1" x14ac:dyDescent="0.25">
      <c r="A605" s="369"/>
      <c r="B605" s="159" t="s">
        <v>58</v>
      </c>
      <c r="C605" s="241"/>
      <c r="D605" s="339">
        <v>1.3</v>
      </c>
      <c r="E605" s="269">
        <v>1.25</v>
      </c>
      <c r="F605" s="84"/>
      <c r="G605" s="339"/>
      <c r="H605" s="84"/>
      <c r="I605" s="339"/>
      <c r="J605" s="306"/>
      <c r="K605" s="50"/>
    </row>
    <row r="606" spans="1:11" ht="18" customHeight="1" x14ac:dyDescent="0.25">
      <c r="A606" s="369"/>
      <c r="B606" s="159" t="s">
        <v>43</v>
      </c>
      <c r="C606" s="241"/>
      <c r="D606" s="339">
        <v>0.9</v>
      </c>
      <c r="E606" s="269">
        <v>0.75</v>
      </c>
      <c r="F606" s="84"/>
      <c r="G606" s="339"/>
      <c r="H606" s="84"/>
      <c r="I606" s="339"/>
      <c r="J606" s="306"/>
      <c r="K606" s="50"/>
    </row>
    <row r="607" spans="1:11" ht="14.25" customHeight="1" x14ac:dyDescent="0.25">
      <c r="A607" s="369"/>
      <c r="B607" s="159" t="s">
        <v>83</v>
      </c>
      <c r="C607" s="241"/>
      <c r="D607" s="339">
        <v>11.1</v>
      </c>
      <c r="E607" s="269">
        <v>9.3000000000000007</v>
      </c>
      <c r="F607" s="84"/>
      <c r="G607" s="339"/>
      <c r="H607" s="84"/>
      <c r="I607" s="339"/>
      <c r="J607" s="306"/>
      <c r="K607" s="50"/>
    </row>
    <row r="608" spans="1:11" ht="15" customHeight="1" x14ac:dyDescent="0.25">
      <c r="A608" s="369"/>
      <c r="B608" s="159" t="s">
        <v>49</v>
      </c>
      <c r="C608" s="241"/>
      <c r="D608" s="339">
        <v>7</v>
      </c>
      <c r="E608" s="269">
        <v>7</v>
      </c>
      <c r="F608" s="84"/>
      <c r="G608" s="339"/>
      <c r="H608" s="84"/>
      <c r="I608" s="339"/>
      <c r="J608" s="306"/>
      <c r="K608" s="50"/>
    </row>
    <row r="609" spans="1:11" ht="15" customHeight="1" x14ac:dyDescent="0.25">
      <c r="A609" s="369"/>
      <c r="B609" s="159" t="s">
        <v>147</v>
      </c>
      <c r="C609" s="241"/>
      <c r="D609" s="339">
        <v>0.35</v>
      </c>
      <c r="E609" s="269">
        <v>0.35</v>
      </c>
      <c r="F609" s="84"/>
      <c r="G609" s="339"/>
      <c r="H609" s="84"/>
      <c r="I609" s="339"/>
      <c r="J609" s="306"/>
      <c r="K609" s="50"/>
    </row>
    <row r="610" spans="1:11" ht="15" customHeight="1" x14ac:dyDescent="0.25">
      <c r="A610" s="369"/>
      <c r="B610" s="159" t="s">
        <v>46</v>
      </c>
      <c r="C610" s="241"/>
      <c r="D610" s="339">
        <v>0.14000000000000001</v>
      </c>
      <c r="E610" s="269">
        <v>0.14000000000000001</v>
      </c>
      <c r="F610" s="84"/>
      <c r="G610" s="339"/>
      <c r="H610" s="84"/>
      <c r="I610" s="339"/>
      <c r="J610" s="306"/>
      <c r="K610" s="50"/>
    </row>
    <row r="611" spans="1:11" ht="15" customHeight="1" x14ac:dyDescent="0.25">
      <c r="A611" s="369"/>
      <c r="B611" s="159" t="s">
        <v>70</v>
      </c>
      <c r="C611" s="241"/>
      <c r="D611" s="339">
        <v>5</v>
      </c>
      <c r="E611" s="269">
        <v>5</v>
      </c>
      <c r="F611" s="306"/>
      <c r="G611" s="339"/>
      <c r="H611" s="84"/>
      <c r="I611" s="339"/>
      <c r="J611" s="84"/>
      <c r="K611" s="50"/>
    </row>
    <row r="612" spans="1:11" ht="15" customHeight="1" x14ac:dyDescent="0.25">
      <c r="A612" s="369"/>
      <c r="B612" s="361" t="s">
        <v>104</v>
      </c>
      <c r="C612" s="241"/>
      <c r="D612" s="339">
        <v>1.25</v>
      </c>
      <c r="E612" s="269">
        <v>1.25</v>
      </c>
      <c r="F612" s="306"/>
      <c r="G612" s="339"/>
      <c r="H612" s="84"/>
      <c r="I612" s="339"/>
      <c r="J612" s="84"/>
      <c r="K612" s="50"/>
    </row>
    <row r="613" spans="1:11" ht="15" customHeight="1" x14ac:dyDescent="0.25">
      <c r="A613" s="369"/>
      <c r="B613" s="159" t="s">
        <v>38</v>
      </c>
      <c r="C613" s="241"/>
      <c r="D613" s="339"/>
      <c r="E613" s="269">
        <v>59</v>
      </c>
      <c r="F613" s="306"/>
      <c r="G613" s="339"/>
      <c r="H613" s="84"/>
      <c r="I613" s="339"/>
      <c r="J613" s="84"/>
      <c r="K613" s="50"/>
    </row>
    <row r="614" spans="1:11" ht="15" customHeight="1" x14ac:dyDescent="0.25">
      <c r="A614" s="110" t="s">
        <v>446</v>
      </c>
      <c r="C614" s="189">
        <v>120</v>
      </c>
      <c r="D614" s="86"/>
      <c r="E614" s="46"/>
      <c r="F614" s="86">
        <v>2.4500000000000002</v>
      </c>
      <c r="G614" s="46">
        <v>3.84</v>
      </c>
      <c r="H614" s="86">
        <v>16.350000000000001</v>
      </c>
      <c r="I614" s="46">
        <v>109.8</v>
      </c>
      <c r="J614" s="86">
        <v>14.53</v>
      </c>
      <c r="K614" s="220" t="s">
        <v>270</v>
      </c>
    </row>
    <row r="615" spans="1:11" ht="18" customHeight="1" x14ac:dyDescent="0.25">
      <c r="A615" s="110"/>
      <c r="B615" s="48" t="s">
        <v>105</v>
      </c>
      <c r="C615" s="189"/>
      <c r="D615" s="86">
        <v>136.80000000000001</v>
      </c>
      <c r="E615" s="46">
        <v>102.6</v>
      </c>
      <c r="F615" s="86"/>
      <c r="G615" s="46"/>
      <c r="H615" s="86"/>
      <c r="I615" s="46"/>
      <c r="J615" s="86"/>
      <c r="K615" s="50"/>
    </row>
    <row r="616" spans="1:11" ht="14.25" customHeight="1" x14ac:dyDescent="0.25">
      <c r="A616" s="110"/>
      <c r="B616" s="48" t="s">
        <v>129</v>
      </c>
      <c r="C616" s="189"/>
      <c r="D616" s="86">
        <v>18.96</v>
      </c>
      <c r="E616" s="46">
        <v>18</v>
      </c>
      <c r="F616" s="86"/>
      <c r="G616" s="46"/>
      <c r="H616" s="86"/>
      <c r="I616" s="46"/>
      <c r="J616" s="86"/>
      <c r="K616" s="50"/>
    </row>
    <row r="617" spans="1:11" ht="17.25" customHeight="1" x14ac:dyDescent="0.25">
      <c r="A617" s="110"/>
      <c r="B617" s="48" t="s">
        <v>44</v>
      </c>
      <c r="C617" s="189"/>
      <c r="D617" s="86">
        <v>4.2</v>
      </c>
      <c r="E617" s="46">
        <v>4.2</v>
      </c>
      <c r="F617" s="86"/>
      <c r="G617" s="46"/>
      <c r="H617" s="86"/>
      <c r="I617" s="46"/>
      <c r="J617" s="86"/>
      <c r="K617" s="50"/>
    </row>
    <row r="618" spans="1:11" ht="16.5" customHeight="1" x14ac:dyDescent="0.25">
      <c r="A618" s="110"/>
      <c r="B618" s="361" t="s">
        <v>147</v>
      </c>
      <c r="C618" s="189"/>
      <c r="D618" s="86">
        <v>0.45</v>
      </c>
      <c r="E618" s="46">
        <v>0.45</v>
      </c>
      <c r="F618" s="86"/>
      <c r="G618" s="46"/>
      <c r="H618" s="86"/>
      <c r="I618" s="46"/>
      <c r="J618" s="86"/>
      <c r="K618" s="50"/>
    </row>
    <row r="619" spans="1:11" ht="25.5" customHeight="1" x14ac:dyDescent="0.25">
      <c r="A619" s="110" t="s">
        <v>203</v>
      </c>
      <c r="C619" s="168">
        <v>150</v>
      </c>
      <c r="D619" s="46"/>
      <c r="E619" s="45"/>
      <c r="F619" s="46">
        <v>0.12</v>
      </c>
      <c r="G619" s="86">
        <v>0.12</v>
      </c>
      <c r="H619" s="45">
        <v>20.91</v>
      </c>
      <c r="I619" s="46">
        <v>85.95</v>
      </c>
      <c r="J619" s="86">
        <v>0.68</v>
      </c>
      <c r="K619" s="50" t="s">
        <v>277</v>
      </c>
    </row>
    <row r="620" spans="1:11" ht="16.5" customHeight="1" x14ac:dyDescent="0.25">
      <c r="A620" s="110"/>
      <c r="B620" s="48" t="s">
        <v>145</v>
      </c>
      <c r="C620" s="168"/>
      <c r="D620" s="46">
        <v>28.5</v>
      </c>
      <c r="E620" s="45">
        <v>24</v>
      </c>
      <c r="F620" s="46"/>
      <c r="G620" s="86"/>
      <c r="H620" s="45"/>
      <c r="I620" s="46"/>
      <c r="K620" s="50"/>
    </row>
    <row r="621" spans="1:11" ht="18" customHeight="1" x14ac:dyDescent="0.25">
      <c r="A621" s="110"/>
      <c r="B621" s="48" t="s">
        <v>144</v>
      </c>
      <c r="C621" s="168"/>
      <c r="D621" s="46">
        <v>5</v>
      </c>
      <c r="E621" s="45">
        <v>5</v>
      </c>
      <c r="F621" s="46"/>
      <c r="G621" s="86"/>
      <c r="H621" s="45"/>
      <c r="I621" s="46"/>
      <c r="K621" s="50"/>
    </row>
    <row r="622" spans="1:11" ht="18" customHeight="1" x14ac:dyDescent="0.25">
      <c r="A622" s="110"/>
      <c r="B622" s="48" t="s">
        <v>49</v>
      </c>
      <c r="C622" s="168"/>
      <c r="D622" s="46">
        <v>153</v>
      </c>
      <c r="E622" s="45">
        <v>153</v>
      </c>
      <c r="F622" s="46"/>
      <c r="G622" s="86"/>
      <c r="H622" s="45"/>
      <c r="I622" s="46"/>
      <c r="K622" s="50"/>
    </row>
    <row r="623" spans="1:11" ht="27" customHeight="1" thickBot="1" x14ac:dyDescent="0.3">
      <c r="A623" s="110" t="s">
        <v>161</v>
      </c>
      <c r="C623" s="168">
        <v>35</v>
      </c>
      <c r="D623" s="124">
        <v>35</v>
      </c>
      <c r="E623" s="46">
        <v>35</v>
      </c>
      <c r="F623" s="86">
        <v>2.3076923076923075</v>
      </c>
      <c r="G623" s="124">
        <v>0.41958041958041958</v>
      </c>
      <c r="H623" s="86">
        <v>13.846153846153847</v>
      </c>
      <c r="I623" s="124">
        <v>69.230769230769241</v>
      </c>
      <c r="J623" s="118"/>
      <c r="K623" s="462" t="s">
        <v>278</v>
      </c>
    </row>
    <row r="624" spans="1:11" ht="18" customHeight="1" thickBot="1" x14ac:dyDescent="0.3">
      <c r="A624" s="377" t="s">
        <v>28</v>
      </c>
      <c r="B624" s="265"/>
      <c r="C624" s="270">
        <f>C579+160+C602+C614+C619+C623</f>
        <v>555</v>
      </c>
      <c r="D624" s="256"/>
      <c r="E624" s="255"/>
      <c r="F624" s="64">
        <f>SUM(F579:F623)</f>
        <v>14.145192307692309</v>
      </c>
      <c r="G624" s="64">
        <f>SUM(G579:G623)</f>
        <v>13.177080419580419</v>
      </c>
      <c r="H624" s="64">
        <f>SUM(H579:H623)</f>
        <v>70.119653846153852</v>
      </c>
      <c r="I624" s="64">
        <f>SUM(I579:I623)</f>
        <v>460.59076923076918</v>
      </c>
      <c r="J624" s="64">
        <f>SUM(J579:J623)</f>
        <v>30.78</v>
      </c>
      <c r="K624" s="267"/>
    </row>
    <row r="625" spans="1:11" ht="27.6" customHeight="1" x14ac:dyDescent="0.25">
      <c r="A625" s="110"/>
      <c r="B625" s="364" t="s">
        <v>192</v>
      </c>
      <c r="C625" s="189"/>
      <c r="D625" s="86"/>
      <c r="E625" s="45"/>
      <c r="F625" s="105"/>
      <c r="G625" s="191"/>
      <c r="H625" s="105"/>
      <c r="I625" s="191"/>
      <c r="J625" s="105"/>
      <c r="K625" s="259"/>
    </row>
    <row r="626" spans="1:11" ht="21" customHeight="1" x14ac:dyDescent="0.25">
      <c r="A626" s="381" t="s">
        <v>42</v>
      </c>
      <c r="B626" s="224"/>
      <c r="C626" s="85">
        <v>100</v>
      </c>
      <c r="D626" s="339">
        <v>100</v>
      </c>
      <c r="E626" s="84">
        <v>100</v>
      </c>
      <c r="F626" s="339">
        <v>0.4</v>
      </c>
      <c r="G626" s="84">
        <v>0.4</v>
      </c>
      <c r="H626" s="339">
        <v>9.8000000000000007</v>
      </c>
      <c r="I626" s="84">
        <v>47</v>
      </c>
      <c r="J626" s="339">
        <v>10</v>
      </c>
      <c r="K626" s="47" t="s">
        <v>113</v>
      </c>
    </row>
    <row r="627" spans="1:11" ht="21.75" customHeight="1" x14ac:dyDescent="0.25">
      <c r="A627" s="381" t="s">
        <v>259</v>
      </c>
      <c r="B627" s="366"/>
      <c r="C627" s="157"/>
      <c r="D627" s="339"/>
      <c r="E627" s="84"/>
      <c r="F627" s="365"/>
      <c r="G627" s="157"/>
      <c r="H627" s="365"/>
      <c r="I627" s="157"/>
      <c r="J627" s="367"/>
      <c r="K627" s="47" t="s">
        <v>283</v>
      </c>
    </row>
    <row r="628" spans="1:11" ht="21.75" customHeight="1" x14ac:dyDescent="0.25">
      <c r="A628" s="219" t="s">
        <v>163</v>
      </c>
      <c r="B628" s="142"/>
      <c r="C628" s="241" t="s">
        <v>181</v>
      </c>
      <c r="D628" s="339"/>
      <c r="E628" s="84"/>
      <c r="F628" s="269">
        <v>12.08</v>
      </c>
      <c r="G628" s="84">
        <v>21.52</v>
      </c>
      <c r="H628" s="339">
        <v>2.29</v>
      </c>
      <c r="I628" s="84">
        <v>251.03</v>
      </c>
      <c r="J628" s="339">
        <v>0.25</v>
      </c>
      <c r="K628" s="163" t="s">
        <v>287</v>
      </c>
    </row>
    <row r="629" spans="1:11" ht="18" customHeight="1" x14ac:dyDescent="0.25">
      <c r="A629" s="219"/>
      <c r="B629" s="48" t="s">
        <v>43</v>
      </c>
      <c r="C629" s="241"/>
      <c r="D629" s="339">
        <v>96</v>
      </c>
      <c r="E629" s="84">
        <v>80</v>
      </c>
      <c r="F629" s="339"/>
      <c r="G629" s="84"/>
      <c r="H629" s="339"/>
      <c r="I629" s="84"/>
      <c r="J629" s="339"/>
      <c r="K629" s="50"/>
    </row>
    <row r="630" spans="1:11" ht="18" customHeight="1" x14ac:dyDescent="0.25">
      <c r="A630" s="219"/>
      <c r="B630" s="142" t="s">
        <v>129</v>
      </c>
      <c r="C630" s="241"/>
      <c r="D630" s="339">
        <v>55</v>
      </c>
      <c r="E630" s="84">
        <v>55</v>
      </c>
      <c r="F630" s="339"/>
      <c r="G630" s="84"/>
      <c r="H630" s="339"/>
      <c r="I630" s="84"/>
      <c r="J630" s="339"/>
      <c r="K630" s="50"/>
    </row>
    <row r="631" spans="1:11" ht="18" customHeight="1" x14ac:dyDescent="0.25">
      <c r="A631" s="219"/>
      <c r="B631" s="142" t="s">
        <v>151</v>
      </c>
      <c r="C631" s="241"/>
      <c r="D631" s="339"/>
      <c r="E631" s="84">
        <v>135</v>
      </c>
      <c r="F631" s="339"/>
      <c r="G631" s="84"/>
      <c r="H631" s="339"/>
      <c r="I631" s="84"/>
      <c r="J631" s="339"/>
      <c r="K631" s="50"/>
    </row>
    <row r="632" spans="1:11" ht="18" customHeight="1" x14ac:dyDescent="0.25">
      <c r="A632" s="219"/>
      <c r="B632" s="142" t="s">
        <v>44</v>
      </c>
      <c r="C632" s="241"/>
      <c r="D632" s="339">
        <v>2</v>
      </c>
      <c r="E632" s="84">
        <v>2</v>
      </c>
      <c r="F632" s="339"/>
      <c r="G632" s="84"/>
      <c r="H632" s="339"/>
      <c r="I632" s="84"/>
      <c r="J632" s="339"/>
      <c r="K632" s="50"/>
    </row>
    <row r="633" spans="1:11" ht="18" customHeight="1" x14ac:dyDescent="0.25">
      <c r="A633" s="219"/>
      <c r="B633" s="142" t="s">
        <v>147</v>
      </c>
      <c r="C633" s="241"/>
      <c r="D633" s="339">
        <v>0.3</v>
      </c>
      <c r="E633" s="84">
        <v>0.3</v>
      </c>
      <c r="F633" s="339"/>
      <c r="G633" s="84"/>
      <c r="H633" s="339"/>
      <c r="I633" s="84"/>
      <c r="J633" s="339"/>
      <c r="K633" s="50"/>
    </row>
    <row r="634" spans="1:11" ht="22.5" customHeight="1" x14ac:dyDescent="0.25">
      <c r="A634" s="219"/>
      <c r="B634" s="142" t="s">
        <v>152</v>
      </c>
      <c r="C634" s="241"/>
      <c r="D634" s="339"/>
      <c r="E634" s="84">
        <v>130</v>
      </c>
      <c r="F634" s="339"/>
      <c r="G634" s="84"/>
      <c r="H634" s="339"/>
      <c r="I634" s="84"/>
      <c r="J634" s="339"/>
      <c r="K634" s="50"/>
    </row>
    <row r="635" spans="1:11" ht="32.25" customHeight="1" x14ac:dyDescent="0.25">
      <c r="A635" s="369" t="s">
        <v>139</v>
      </c>
      <c r="B635" s="159"/>
      <c r="C635" s="85">
        <v>20</v>
      </c>
      <c r="D635" s="84">
        <v>20</v>
      </c>
      <c r="E635" s="84">
        <v>20</v>
      </c>
      <c r="F635" s="86">
        <v>1.52</v>
      </c>
      <c r="G635" s="46">
        <v>0.16</v>
      </c>
      <c r="H635" s="86">
        <v>9.84</v>
      </c>
      <c r="I635" s="46">
        <v>47</v>
      </c>
      <c r="J635" s="86">
        <v>0</v>
      </c>
      <c r="K635" s="220" t="s">
        <v>273</v>
      </c>
    </row>
    <row r="636" spans="1:11" ht="23.25" customHeight="1" x14ac:dyDescent="0.25">
      <c r="A636" s="110" t="s">
        <v>200</v>
      </c>
      <c r="C636" s="189" t="s">
        <v>133</v>
      </c>
      <c r="D636" s="86"/>
      <c r="E636" s="45"/>
      <c r="F636" s="46">
        <v>0.51</v>
      </c>
      <c r="G636" s="86">
        <v>0.21</v>
      </c>
      <c r="H636" s="46">
        <v>5.57</v>
      </c>
      <c r="I636" s="86">
        <v>26.15</v>
      </c>
      <c r="J636" s="46">
        <v>75</v>
      </c>
      <c r="K636" s="220" t="s">
        <v>205</v>
      </c>
    </row>
    <row r="637" spans="1:11" ht="15.75" customHeight="1" x14ac:dyDescent="0.25">
      <c r="A637" s="110"/>
      <c r="B637" s="48" t="s">
        <v>212</v>
      </c>
      <c r="C637" s="189"/>
      <c r="D637" s="86">
        <v>15.3</v>
      </c>
      <c r="E637" s="45">
        <v>15</v>
      </c>
      <c r="F637" s="189"/>
      <c r="G637" s="118"/>
      <c r="H637" s="189"/>
      <c r="I637" s="118"/>
      <c r="J637" s="189"/>
      <c r="K637" s="50"/>
    </row>
    <row r="638" spans="1:11" ht="28.5" customHeight="1" x14ac:dyDescent="0.25">
      <c r="A638" s="110"/>
      <c r="B638" s="48" t="s">
        <v>46</v>
      </c>
      <c r="C638" s="189"/>
      <c r="D638" s="86">
        <v>5</v>
      </c>
      <c r="E638" s="45">
        <v>5</v>
      </c>
      <c r="F638" s="189"/>
      <c r="G638" s="118"/>
      <c r="H638" s="189"/>
      <c r="I638" s="118"/>
      <c r="J638" s="189"/>
      <c r="K638" s="50"/>
    </row>
    <row r="639" spans="1:11" ht="23.25" customHeight="1" thickBot="1" x14ac:dyDescent="0.3">
      <c r="A639" s="110"/>
      <c r="B639" s="48" t="s">
        <v>49</v>
      </c>
      <c r="C639" s="189"/>
      <c r="D639" s="86">
        <v>150</v>
      </c>
      <c r="E639" s="45">
        <v>150</v>
      </c>
      <c r="F639" s="189"/>
      <c r="G639" s="118"/>
      <c r="H639" s="189"/>
      <c r="I639" s="118"/>
      <c r="J639" s="189"/>
      <c r="K639" s="50"/>
    </row>
    <row r="640" spans="1:11" ht="15" customHeight="1" thickBot="1" x14ac:dyDescent="0.3">
      <c r="A640" s="377" t="s">
        <v>28</v>
      </c>
      <c r="B640" s="265"/>
      <c r="C640" s="295">
        <f>C626+C628+C635+155</f>
        <v>405</v>
      </c>
      <c r="D640" s="256"/>
      <c r="E640" s="255"/>
      <c r="F640" s="64">
        <f>SUM(F625:F639)</f>
        <v>14.51</v>
      </c>
      <c r="G640" s="64">
        <f t="shared" ref="G640:J640" si="11">SUM(G625:G639)</f>
        <v>22.29</v>
      </c>
      <c r="H640" s="64">
        <f t="shared" si="11"/>
        <v>27.5</v>
      </c>
      <c r="I640" s="64">
        <f t="shared" si="11"/>
        <v>371.17999999999995</v>
      </c>
      <c r="J640" s="64">
        <f t="shared" si="11"/>
        <v>85.25</v>
      </c>
      <c r="K640" s="267"/>
    </row>
    <row r="641" spans="1:11" ht="15" customHeight="1" thickBot="1" x14ac:dyDescent="0.3">
      <c r="A641" s="377" t="s">
        <v>47</v>
      </c>
      <c r="B641" s="275"/>
      <c r="C641" s="295">
        <f>C572+C577+C624+C640</f>
        <v>1489</v>
      </c>
      <c r="D641" s="64"/>
      <c r="E641" s="64"/>
      <c r="F641" s="64">
        <f>F572+F577+F624+F640</f>
        <v>39.502444559944557</v>
      </c>
      <c r="G641" s="64">
        <f>G572+G577+G624+G640</f>
        <v>48.274693032193028</v>
      </c>
      <c r="H641" s="64">
        <f>H572+H577+H624+H640</f>
        <v>143.34965384615384</v>
      </c>
      <c r="I641" s="64">
        <f>I572+I577+I624+I640</f>
        <v>1173.250769230769</v>
      </c>
      <c r="J641" s="64">
        <f>J572+J577+J624+J640</f>
        <v>119.25</v>
      </c>
      <c r="K641" s="267"/>
    </row>
    <row r="642" spans="1:11" ht="15" customHeight="1" x14ac:dyDescent="0.25">
      <c r="A642" s="321"/>
      <c r="B642" s="251"/>
      <c r="C642" s="278"/>
      <c r="D642" s="340"/>
      <c r="E642" s="86"/>
      <c r="F642" s="286"/>
      <c r="G642" s="286"/>
      <c r="H642" s="286"/>
      <c r="I642" s="286"/>
      <c r="J642" s="286"/>
      <c r="K642" s="253"/>
    </row>
    <row r="643" spans="1:11" ht="15" customHeight="1" thickBot="1" x14ac:dyDescent="0.3">
      <c r="A643" s="321" t="s">
        <v>174</v>
      </c>
      <c r="B643" s="251"/>
      <c r="C643" s="252"/>
      <c r="D643" s="320"/>
      <c r="K643" s="252"/>
    </row>
    <row r="644" spans="1:11" ht="15" customHeight="1" thickBot="1" x14ac:dyDescent="0.3">
      <c r="A644" s="504" t="s">
        <v>242</v>
      </c>
      <c r="B644" s="500" t="s">
        <v>372</v>
      </c>
      <c r="C644" s="500" t="s">
        <v>368</v>
      </c>
      <c r="D644" s="190" t="s">
        <v>369</v>
      </c>
      <c r="E644" s="105" t="s">
        <v>370</v>
      </c>
      <c r="F644" s="497" t="s">
        <v>5</v>
      </c>
      <c r="G644" s="498"/>
      <c r="H644" s="499"/>
      <c r="I644" s="190" t="s">
        <v>371</v>
      </c>
      <c r="J644" s="190" t="s">
        <v>6</v>
      </c>
      <c r="K644" s="188" t="s">
        <v>7</v>
      </c>
    </row>
    <row r="645" spans="1:11" ht="23.25" customHeight="1" thickBot="1" x14ac:dyDescent="0.3">
      <c r="A645" s="505"/>
      <c r="B645" s="501"/>
      <c r="C645" s="501"/>
      <c r="D645" s="255" t="s">
        <v>8</v>
      </c>
      <c r="E645" s="255" t="s">
        <v>9</v>
      </c>
      <c r="F645" s="255" t="s">
        <v>10</v>
      </c>
      <c r="G645" s="255" t="s">
        <v>11</v>
      </c>
      <c r="H645" s="257" t="s">
        <v>12</v>
      </c>
      <c r="I645" s="257" t="s">
        <v>13</v>
      </c>
      <c r="J645" s="257" t="s">
        <v>14</v>
      </c>
      <c r="K645" s="267"/>
    </row>
    <row r="646" spans="1:11" ht="15" customHeight="1" x14ac:dyDescent="0.25">
      <c r="A646" s="376"/>
      <c r="B646" s="258" t="s">
        <v>15</v>
      </c>
      <c r="C646" s="188"/>
      <c r="D646" s="191"/>
      <c r="E646" s="261"/>
      <c r="F646" s="287"/>
      <c r="G646" s="261"/>
      <c r="H646" s="287"/>
      <c r="I646" s="261"/>
      <c r="J646" s="287"/>
      <c r="K646" s="259"/>
    </row>
    <row r="647" spans="1:11" ht="30.75" customHeight="1" x14ac:dyDescent="0.25">
      <c r="A647" s="110" t="s">
        <v>184</v>
      </c>
      <c r="C647" s="189" t="s">
        <v>191</v>
      </c>
      <c r="D647" s="86"/>
      <c r="E647" s="46"/>
      <c r="F647" s="86">
        <v>5.79</v>
      </c>
      <c r="G647" s="46">
        <v>6.28</v>
      </c>
      <c r="H647" s="86">
        <v>26.29</v>
      </c>
      <c r="I647" s="46">
        <v>185.66</v>
      </c>
      <c r="J647" s="86">
        <v>0.67</v>
      </c>
      <c r="K647" s="50" t="s">
        <v>82</v>
      </c>
    </row>
    <row r="648" spans="1:11" ht="16.5" customHeight="1" x14ac:dyDescent="0.25">
      <c r="A648" s="110"/>
      <c r="B648" s="48" t="s">
        <v>69</v>
      </c>
      <c r="C648" s="189"/>
      <c r="D648" s="86">
        <v>18</v>
      </c>
      <c r="E648" s="46">
        <v>18</v>
      </c>
      <c r="F648" s="86"/>
      <c r="G648" s="46"/>
      <c r="H648" s="86"/>
      <c r="I648" s="46"/>
      <c r="J648" s="86"/>
      <c r="K648" s="50"/>
    </row>
    <row r="649" spans="1:11" ht="16.5" customHeight="1" x14ac:dyDescent="0.25">
      <c r="A649" s="110"/>
      <c r="B649" s="48" t="s">
        <v>19</v>
      </c>
      <c r="C649" s="189"/>
      <c r="D649" s="86">
        <v>123</v>
      </c>
      <c r="E649" s="46">
        <v>123</v>
      </c>
      <c r="F649" s="86"/>
      <c r="G649" s="46"/>
      <c r="H649" s="86"/>
      <c r="I649" s="46"/>
      <c r="J649" s="86"/>
      <c r="K649" s="50"/>
    </row>
    <row r="650" spans="1:11" ht="16.5" customHeight="1" x14ac:dyDescent="0.25">
      <c r="A650" s="110"/>
      <c r="B650" s="48" t="s">
        <v>21</v>
      </c>
      <c r="C650" s="189"/>
      <c r="D650" s="86">
        <v>2</v>
      </c>
      <c r="E650" s="46">
        <v>2</v>
      </c>
      <c r="F650" s="86"/>
      <c r="G650" s="46"/>
      <c r="H650" s="86"/>
      <c r="I650" s="46"/>
      <c r="J650" s="86"/>
      <c r="K650" s="50"/>
    </row>
    <row r="651" spans="1:11" ht="16.5" customHeight="1" x14ac:dyDescent="0.25">
      <c r="A651" s="110"/>
      <c r="B651" s="361" t="s">
        <v>167</v>
      </c>
      <c r="C651" s="189"/>
      <c r="D651" s="86">
        <v>0.4</v>
      </c>
      <c r="E651" s="46">
        <v>0.4</v>
      </c>
      <c r="F651" s="86"/>
      <c r="G651" s="46"/>
      <c r="H651" s="86"/>
      <c r="I651" s="46"/>
      <c r="J651" s="86"/>
      <c r="K651" s="50"/>
    </row>
    <row r="652" spans="1:11" ht="16.5" customHeight="1" x14ac:dyDescent="0.25">
      <c r="A652" s="110"/>
      <c r="B652" s="48" t="s">
        <v>22</v>
      </c>
      <c r="C652" s="189"/>
      <c r="D652" s="86">
        <v>3</v>
      </c>
      <c r="E652" s="46">
        <v>3</v>
      </c>
      <c r="F652" s="86"/>
      <c r="G652" s="46"/>
      <c r="H652" s="86"/>
      <c r="I652" s="46"/>
      <c r="J652" s="86"/>
      <c r="K652" s="50"/>
    </row>
    <row r="653" spans="1:11" ht="15.75" customHeight="1" x14ac:dyDescent="0.25">
      <c r="A653" s="110" t="s">
        <v>50</v>
      </c>
      <c r="C653" s="189" t="s">
        <v>187</v>
      </c>
      <c r="E653" s="167"/>
      <c r="F653" s="86">
        <v>3.6702000000000004</v>
      </c>
      <c r="G653" s="46">
        <v>3.1896</v>
      </c>
      <c r="H653" s="86">
        <v>10.87</v>
      </c>
      <c r="I653" s="46">
        <v>90.78</v>
      </c>
      <c r="J653" s="86">
        <v>1.43</v>
      </c>
      <c r="K653" s="50" t="s">
        <v>274</v>
      </c>
    </row>
    <row r="654" spans="1:11" ht="15" customHeight="1" x14ac:dyDescent="0.25">
      <c r="A654" s="110"/>
      <c r="B654" s="48" t="s">
        <v>51</v>
      </c>
      <c r="C654" s="189"/>
      <c r="D654" s="86">
        <v>2</v>
      </c>
      <c r="E654" s="46">
        <v>2</v>
      </c>
      <c r="F654" s="86"/>
      <c r="G654" s="46"/>
      <c r="H654" s="86"/>
      <c r="I654" s="46"/>
      <c r="J654" s="86"/>
      <c r="K654" s="50"/>
    </row>
    <row r="655" spans="1:11" ht="21" customHeight="1" x14ac:dyDescent="0.25">
      <c r="A655" s="110"/>
      <c r="B655" s="48" t="s">
        <v>21</v>
      </c>
      <c r="C655" s="189"/>
      <c r="D655" s="86">
        <v>6</v>
      </c>
      <c r="E655" s="46">
        <v>6</v>
      </c>
      <c r="F655" s="86"/>
      <c r="G655" s="46"/>
      <c r="H655" s="86"/>
      <c r="I655" s="46"/>
      <c r="J655" s="86"/>
      <c r="K655" s="50"/>
    </row>
    <row r="656" spans="1:11" ht="15.75" customHeight="1" x14ac:dyDescent="0.25">
      <c r="A656" s="110"/>
      <c r="B656" s="48" t="s">
        <v>19</v>
      </c>
      <c r="C656" s="189"/>
      <c r="D656" s="86">
        <v>110</v>
      </c>
      <c r="E656" s="46">
        <v>110</v>
      </c>
      <c r="F656" s="86"/>
      <c r="G656" s="46"/>
      <c r="H656" s="86"/>
      <c r="I656" s="46"/>
      <c r="J656" s="86"/>
      <c r="K656" s="50"/>
    </row>
    <row r="657" spans="1:11" ht="15" customHeight="1" x14ac:dyDescent="0.25">
      <c r="A657" s="110"/>
      <c r="B657" s="48" t="s">
        <v>20</v>
      </c>
      <c r="C657" s="189"/>
      <c r="D657" s="86">
        <v>80</v>
      </c>
      <c r="E657" s="46">
        <v>80</v>
      </c>
      <c r="F657" s="86"/>
      <c r="G657" s="46"/>
      <c r="H657" s="86"/>
      <c r="I657" s="46"/>
      <c r="J657" s="86"/>
      <c r="K657" s="50"/>
    </row>
    <row r="658" spans="1:11" ht="27.75" customHeight="1" x14ac:dyDescent="0.25">
      <c r="A658" s="110" t="s">
        <v>25</v>
      </c>
      <c r="C658" s="145" t="s">
        <v>99</v>
      </c>
      <c r="D658" s="260"/>
      <c r="E658" s="167"/>
      <c r="F658" s="45">
        <v>1.915</v>
      </c>
      <c r="G658" s="46">
        <v>4.3549999999999995</v>
      </c>
      <c r="H658" s="86">
        <v>12.92</v>
      </c>
      <c r="I658" s="46">
        <v>98.5</v>
      </c>
      <c r="J658" s="118"/>
      <c r="K658" s="50" t="s">
        <v>233</v>
      </c>
    </row>
    <row r="659" spans="1:11" ht="18.75" customHeight="1" x14ac:dyDescent="0.25">
      <c r="A659" s="110"/>
      <c r="B659" s="48" t="s">
        <v>27</v>
      </c>
      <c r="C659" s="189"/>
      <c r="D659" s="45">
        <v>25</v>
      </c>
      <c r="E659" s="46">
        <v>25</v>
      </c>
      <c r="F659" s="168"/>
      <c r="G659" s="189"/>
      <c r="H659" s="118"/>
      <c r="I659" s="189"/>
      <c r="J659" s="118"/>
      <c r="K659" s="50"/>
    </row>
    <row r="660" spans="1:11" s="9" customFormat="1" ht="51" customHeight="1" thickBot="1" x14ac:dyDescent="0.3">
      <c r="A660" s="110"/>
      <c r="B660" s="48" t="s">
        <v>22</v>
      </c>
      <c r="C660" s="189"/>
      <c r="D660" s="45">
        <v>5</v>
      </c>
      <c r="E660" s="46">
        <v>5</v>
      </c>
      <c r="F660" s="168" t="s">
        <v>3</v>
      </c>
      <c r="G660" s="189"/>
      <c r="H660" s="118"/>
      <c r="I660" s="189"/>
      <c r="J660" s="118"/>
      <c r="K660" s="50"/>
    </row>
    <row r="661" spans="1:11" ht="17.25" customHeight="1" thickBot="1" x14ac:dyDescent="0.3">
      <c r="A661" s="377" t="s">
        <v>28</v>
      </c>
      <c r="B661" s="265"/>
      <c r="C661" s="266">
        <f>143+186+30</f>
        <v>359</v>
      </c>
      <c r="D661" s="256"/>
      <c r="E661" s="255"/>
      <c r="F661" s="291">
        <f>SUM(F647:F660)</f>
        <v>11.3752</v>
      </c>
      <c r="G661" s="64">
        <f t="shared" ref="G661:J661" si="12">SUM(G647:G660)</f>
        <v>13.8246</v>
      </c>
      <c r="H661" s="291">
        <f t="shared" si="12"/>
        <v>50.08</v>
      </c>
      <c r="I661" s="64">
        <f t="shared" si="12"/>
        <v>374.94</v>
      </c>
      <c r="J661" s="291">
        <f t="shared" si="12"/>
        <v>2.1</v>
      </c>
      <c r="K661" s="267"/>
    </row>
    <row r="662" spans="1:11" ht="15" customHeight="1" x14ac:dyDescent="0.25">
      <c r="A662" s="110"/>
      <c r="B662" s="251" t="s">
        <v>29</v>
      </c>
      <c r="C662" s="145"/>
      <c r="D662" s="86"/>
      <c r="E662" s="105"/>
      <c r="F662" s="86"/>
      <c r="G662" s="46"/>
      <c r="H662" s="86"/>
      <c r="I662" s="105"/>
      <c r="J662" s="86"/>
      <c r="K662" s="50"/>
    </row>
    <row r="663" spans="1:11" ht="15" customHeight="1" x14ac:dyDescent="0.25">
      <c r="A663" s="369" t="s">
        <v>120</v>
      </c>
      <c r="B663" s="159"/>
      <c r="C663" s="85">
        <v>150</v>
      </c>
      <c r="D663" s="339"/>
      <c r="E663" s="84"/>
      <c r="F663" s="339">
        <v>4.3499999999999996</v>
      </c>
      <c r="G663" s="84">
        <v>3.75</v>
      </c>
      <c r="H663" s="339">
        <v>6.3</v>
      </c>
      <c r="I663" s="84">
        <v>76</v>
      </c>
      <c r="J663" s="339">
        <v>0.45</v>
      </c>
      <c r="K663" s="50" t="s">
        <v>111</v>
      </c>
    </row>
    <row r="664" spans="1:11" ht="22.5" customHeight="1" thickBot="1" x14ac:dyDescent="0.3">
      <c r="A664" s="110" t="s">
        <v>412</v>
      </c>
      <c r="B664" s="48" t="s">
        <v>126</v>
      </c>
      <c r="C664" s="85"/>
      <c r="D664" s="339">
        <v>155</v>
      </c>
      <c r="E664" s="84">
        <v>150</v>
      </c>
      <c r="F664" s="339"/>
      <c r="G664" s="84"/>
      <c r="H664" s="339"/>
      <c r="I664" s="84"/>
      <c r="J664" s="339"/>
      <c r="K664" s="50"/>
    </row>
    <row r="665" spans="1:11" ht="15" customHeight="1" thickBot="1" x14ac:dyDescent="0.3">
      <c r="A665" s="377" t="s">
        <v>28</v>
      </c>
      <c r="B665" s="265"/>
      <c r="C665" s="266">
        <v>150</v>
      </c>
      <c r="D665" s="256"/>
      <c r="E665" s="343"/>
      <c r="F665" s="64">
        <f>SUM(F662:F664)</f>
        <v>4.3499999999999996</v>
      </c>
      <c r="G665" s="64">
        <f t="shared" ref="G665:J665" si="13">SUM(G662:G664)</f>
        <v>3.75</v>
      </c>
      <c r="H665" s="64">
        <f t="shared" si="13"/>
        <v>6.3</v>
      </c>
      <c r="I665" s="64">
        <f t="shared" si="13"/>
        <v>76</v>
      </c>
      <c r="J665" s="64">
        <f t="shared" si="13"/>
        <v>0.45</v>
      </c>
      <c r="K665" s="267"/>
    </row>
    <row r="666" spans="1:11" ht="15" customHeight="1" x14ac:dyDescent="0.25">
      <c r="A666" s="376"/>
      <c r="B666" s="258" t="s">
        <v>30</v>
      </c>
      <c r="C666" s="282"/>
      <c r="D666" s="191"/>
      <c r="E666" s="348"/>
      <c r="F666" s="191"/>
      <c r="G666" s="105"/>
      <c r="H666" s="191"/>
      <c r="I666" s="105"/>
      <c r="J666" s="287"/>
      <c r="K666" s="268"/>
    </row>
    <row r="667" spans="1:11" ht="19.5" customHeight="1" x14ac:dyDescent="0.25">
      <c r="A667" s="182" t="s">
        <v>471</v>
      </c>
      <c r="B667" s="13"/>
      <c r="C667" s="39">
        <v>30</v>
      </c>
      <c r="D667" s="99"/>
      <c r="E667" s="99"/>
      <c r="F667" s="40">
        <v>0.21</v>
      </c>
      <c r="G667" s="99">
        <v>0.03</v>
      </c>
      <c r="H667" s="40">
        <v>0.56999999999999995</v>
      </c>
      <c r="I667" s="99">
        <v>3.6</v>
      </c>
      <c r="J667" s="40">
        <v>1.47</v>
      </c>
      <c r="K667" s="465" t="s">
        <v>473</v>
      </c>
    </row>
    <row r="668" spans="1:11" ht="24" customHeight="1" x14ac:dyDescent="0.25">
      <c r="A668" s="182"/>
      <c r="B668" s="13" t="s">
        <v>472</v>
      </c>
      <c r="C668" s="39"/>
      <c r="D668" s="99">
        <v>30.6</v>
      </c>
      <c r="E668" s="99">
        <v>30</v>
      </c>
      <c r="F668" s="40"/>
      <c r="G668" s="99"/>
      <c r="H668" s="40"/>
      <c r="I668" s="99"/>
      <c r="J668" s="40"/>
      <c r="K668" s="99"/>
    </row>
    <row r="669" spans="1:11" ht="15" hidden="1" customHeight="1" x14ac:dyDescent="0.25">
      <c r="A669" s="227"/>
      <c r="B669" s="490"/>
      <c r="C669" s="189"/>
      <c r="D669" s="439"/>
      <c r="E669" s="46"/>
      <c r="F669" s="451"/>
      <c r="G669" s="114"/>
      <c r="H669" s="451"/>
      <c r="I669" s="114"/>
      <c r="J669" s="451"/>
      <c r="K669" s="189"/>
    </row>
    <row r="670" spans="1:11" ht="15" hidden="1" customHeight="1" x14ac:dyDescent="0.25">
      <c r="A670" s="227"/>
      <c r="B670" s="490"/>
      <c r="C670" s="189"/>
      <c r="D670" s="439"/>
      <c r="E670" s="46"/>
      <c r="F670" s="451"/>
      <c r="G670" s="114"/>
      <c r="H670" s="451"/>
      <c r="I670" s="114"/>
      <c r="J670" s="451"/>
      <c r="K670" s="189"/>
    </row>
    <row r="671" spans="1:11" ht="15" hidden="1" customHeight="1" x14ac:dyDescent="0.25">
      <c r="A671" s="227"/>
      <c r="B671" s="490"/>
      <c r="C671" s="189"/>
      <c r="D671" s="439"/>
      <c r="E671" s="46"/>
      <c r="F671" s="451"/>
      <c r="G671" s="114"/>
      <c r="H671" s="451"/>
      <c r="I671" s="114"/>
      <c r="J671" s="451"/>
      <c r="K671" s="189"/>
    </row>
    <row r="672" spans="1:11" ht="15" customHeight="1" x14ac:dyDescent="0.25">
      <c r="A672" s="227"/>
      <c r="B672" s="490"/>
      <c r="C672" s="189"/>
      <c r="D672" s="439"/>
      <c r="E672" s="46"/>
      <c r="F672" s="451"/>
      <c r="G672" s="114"/>
      <c r="H672" s="451"/>
      <c r="I672" s="114"/>
      <c r="J672" s="451"/>
      <c r="K672" s="189"/>
    </row>
    <row r="673" spans="1:11" ht="55.5" customHeight="1" x14ac:dyDescent="0.25">
      <c r="A673" s="110" t="s">
        <v>366</v>
      </c>
      <c r="C673" s="145" t="s">
        <v>222</v>
      </c>
      <c r="D673" s="86"/>
      <c r="E673" s="46"/>
      <c r="F673" s="86">
        <v>3.1837</v>
      </c>
      <c r="G673" s="46">
        <v>4.8923000000000005</v>
      </c>
      <c r="H673" s="86">
        <v>4.9959999999999987</v>
      </c>
      <c r="I673" s="46">
        <v>81.56</v>
      </c>
      <c r="J673" s="86">
        <v>9.5399999999999991</v>
      </c>
      <c r="K673" s="50" t="s">
        <v>288</v>
      </c>
    </row>
    <row r="674" spans="1:11" ht="15" customHeight="1" x14ac:dyDescent="0.25">
      <c r="A674" s="110"/>
      <c r="B674" s="48" t="s">
        <v>146</v>
      </c>
      <c r="C674" s="46"/>
      <c r="D674" s="86">
        <v>37.5</v>
      </c>
      <c r="E674" s="46">
        <v>30</v>
      </c>
      <c r="F674" s="86"/>
      <c r="G674" s="46"/>
      <c r="H674" s="86"/>
      <c r="I674" s="46"/>
      <c r="J674" s="86"/>
      <c r="K674" s="50"/>
    </row>
    <row r="675" spans="1:11" ht="15" customHeight="1" x14ac:dyDescent="0.25">
      <c r="A675" s="110"/>
      <c r="B675" s="48" t="s">
        <v>105</v>
      </c>
      <c r="C675" s="46"/>
      <c r="D675" s="86">
        <v>23.94</v>
      </c>
      <c r="E675" s="46">
        <v>18</v>
      </c>
      <c r="F675" s="86"/>
      <c r="G675" s="46"/>
      <c r="H675" s="86"/>
      <c r="I675" s="46"/>
      <c r="K675" s="50"/>
    </row>
    <row r="676" spans="1:11" ht="15" customHeight="1" x14ac:dyDescent="0.25">
      <c r="A676" s="110"/>
      <c r="B676" s="48" t="s">
        <v>64</v>
      </c>
      <c r="C676" s="46"/>
      <c r="D676" s="86">
        <v>7.5</v>
      </c>
      <c r="E676" s="46">
        <v>6</v>
      </c>
      <c r="F676" s="86"/>
      <c r="G676" s="46"/>
      <c r="H676" s="86"/>
      <c r="I676" s="46"/>
      <c r="K676" s="50"/>
    </row>
    <row r="677" spans="1:11" ht="15" customHeight="1" x14ac:dyDescent="0.25">
      <c r="A677" s="110"/>
      <c r="B677" s="48" t="s">
        <v>83</v>
      </c>
      <c r="C677" s="46"/>
      <c r="D677" s="86">
        <v>7.14</v>
      </c>
      <c r="E677" s="46">
        <v>6</v>
      </c>
      <c r="F677" s="86"/>
      <c r="G677" s="46"/>
      <c r="H677" s="86"/>
      <c r="I677" s="46"/>
      <c r="K677" s="50"/>
    </row>
    <row r="678" spans="1:11" ht="15" customHeight="1" x14ac:dyDescent="0.25">
      <c r="A678" s="110"/>
      <c r="B678" s="48" t="s">
        <v>104</v>
      </c>
      <c r="C678" s="46"/>
      <c r="D678" s="86">
        <v>3</v>
      </c>
      <c r="E678" s="46">
        <v>3</v>
      </c>
      <c r="F678" s="86"/>
      <c r="G678" s="46"/>
      <c r="H678" s="86"/>
      <c r="I678" s="46"/>
      <c r="K678" s="50"/>
    </row>
    <row r="679" spans="1:11" ht="15" customHeight="1" x14ac:dyDescent="0.25">
      <c r="A679" s="110"/>
      <c r="B679" s="361" t="s">
        <v>147</v>
      </c>
      <c r="C679" s="46"/>
      <c r="D679" s="86">
        <v>0.5</v>
      </c>
      <c r="E679" s="46">
        <v>0.5</v>
      </c>
      <c r="F679" s="86"/>
      <c r="G679" s="46"/>
      <c r="H679" s="86"/>
      <c r="I679" s="46"/>
      <c r="K679" s="50"/>
    </row>
    <row r="680" spans="1:11" ht="15" customHeight="1" x14ac:dyDescent="0.25">
      <c r="A680" s="110"/>
      <c r="B680" s="48" t="s">
        <v>108</v>
      </c>
      <c r="C680" s="46"/>
      <c r="D680" s="86">
        <v>120</v>
      </c>
      <c r="E680" s="46">
        <v>120</v>
      </c>
      <c r="F680" s="86"/>
      <c r="G680" s="46"/>
      <c r="H680" s="86"/>
      <c r="I680" s="46"/>
      <c r="K680" s="50"/>
    </row>
    <row r="681" spans="1:11" ht="31.5" customHeight="1" x14ac:dyDescent="0.25">
      <c r="A681" s="110"/>
      <c r="B681" s="8" t="s">
        <v>218</v>
      </c>
      <c r="C681" s="43"/>
      <c r="D681" s="29">
        <v>11.97</v>
      </c>
      <c r="E681" s="203">
        <v>11.4</v>
      </c>
      <c r="F681" s="86"/>
      <c r="G681" s="46"/>
      <c r="H681" s="86"/>
      <c r="I681" s="46"/>
      <c r="K681" s="50"/>
    </row>
    <row r="682" spans="1:11" ht="27.75" customHeight="1" x14ac:dyDescent="0.25">
      <c r="A682" s="110"/>
      <c r="B682" s="8" t="s">
        <v>216</v>
      </c>
      <c r="C682" s="43"/>
      <c r="D682" s="29">
        <v>11.97</v>
      </c>
      <c r="E682" s="203">
        <v>11.4</v>
      </c>
      <c r="F682" s="86"/>
      <c r="G682" s="46"/>
      <c r="H682" s="86"/>
      <c r="I682" s="46"/>
      <c r="K682" s="50"/>
    </row>
    <row r="683" spans="1:11" ht="15" customHeight="1" x14ac:dyDescent="0.25">
      <c r="A683" s="110"/>
      <c r="B683" s="8" t="s">
        <v>83</v>
      </c>
      <c r="C683" s="43"/>
      <c r="D683" s="29">
        <v>1.19</v>
      </c>
      <c r="E683" s="203">
        <v>1</v>
      </c>
      <c r="F683" s="86"/>
      <c r="G683" s="46"/>
      <c r="H683" s="86"/>
      <c r="I683" s="46"/>
      <c r="K683" s="50"/>
    </row>
    <row r="684" spans="1:11" ht="15" customHeight="1" x14ac:dyDescent="0.25">
      <c r="A684" s="110"/>
      <c r="B684" s="8" t="s">
        <v>43</v>
      </c>
      <c r="C684" s="43"/>
      <c r="D684" s="29">
        <v>0.96</v>
      </c>
      <c r="E684" s="203">
        <v>0.8</v>
      </c>
      <c r="F684" s="86"/>
      <c r="G684" s="46"/>
      <c r="H684" s="86"/>
      <c r="I684" s="46"/>
      <c r="K684" s="50"/>
    </row>
    <row r="685" spans="1:11" ht="15" customHeight="1" x14ac:dyDescent="0.25">
      <c r="A685" s="110"/>
      <c r="B685" s="8" t="s">
        <v>353</v>
      </c>
      <c r="C685" s="43"/>
      <c r="D685" s="29">
        <v>1</v>
      </c>
      <c r="E685" s="203">
        <v>1</v>
      </c>
      <c r="F685" s="86"/>
      <c r="G685" s="46"/>
      <c r="H685" s="86"/>
      <c r="I685" s="46"/>
      <c r="K685" s="50"/>
    </row>
    <row r="686" spans="1:11" ht="15" customHeight="1" x14ac:dyDescent="0.25">
      <c r="A686" s="110"/>
      <c r="B686" s="13" t="s">
        <v>147</v>
      </c>
      <c r="C686" s="43"/>
      <c r="D686" s="29">
        <v>0.1</v>
      </c>
      <c r="E686" s="203">
        <v>0.1</v>
      </c>
      <c r="F686" s="86"/>
      <c r="G686" s="46"/>
      <c r="H686" s="86"/>
      <c r="I686" s="46"/>
      <c r="K686" s="50"/>
    </row>
    <row r="687" spans="1:11" ht="15" customHeight="1" x14ac:dyDescent="0.25">
      <c r="A687" s="110"/>
      <c r="B687" s="8" t="s">
        <v>38</v>
      </c>
      <c r="C687" s="43"/>
      <c r="D687" s="29"/>
      <c r="E687" s="203">
        <v>14.3</v>
      </c>
      <c r="F687" s="86"/>
      <c r="G687" s="46"/>
      <c r="H687" s="86"/>
      <c r="I687" s="46"/>
      <c r="K687" s="50"/>
    </row>
    <row r="688" spans="1:11" ht="15" customHeight="1" x14ac:dyDescent="0.25">
      <c r="A688" s="110"/>
      <c r="B688" s="8" t="s">
        <v>135</v>
      </c>
      <c r="C688" s="43"/>
      <c r="D688" s="29"/>
      <c r="E688" s="203">
        <v>10</v>
      </c>
      <c r="F688" s="86"/>
      <c r="G688" s="46"/>
      <c r="H688" s="86"/>
      <c r="I688" s="46"/>
      <c r="K688" s="50"/>
    </row>
    <row r="689" spans="1:11" ht="15" customHeight="1" x14ac:dyDescent="0.25">
      <c r="A689" s="110"/>
      <c r="B689" s="48" t="s">
        <v>67</v>
      </c>
      <c r="C689" s="46"/>
      <c r="D689" s="86">
        <v>5</v>
      </c>
      <c r="E689" s="46">
        <v>5</v>
      </c>
      <c r="F689" s="86"/>
      <c r="G689" s="46"/>
      <c r="H689" s="86"/>
      <c r="I689" s="46"/>
      <c r="K689" s="50"/>
    </row>
    <row r="690" spans="1:11" ht="37.5" customHeight="1" x14ac:dyDescent="0.25">
      <c r="A690" s="110" t="s">
        <v>339</v>
      </c>
      <c r="B690" s="131"/>
      <c r="C690" s="189" t="s">
        <v>367</v>
      </c>
      <c r="D690" s="86"/>
      <c r="E690" s="46"/>
      <c r="F690" s="86">
        <v>5.39</v>
      </c>
      <c r="G690" s="46">
        <v>5.32</v>
      </c>
      <c r="H690" s="86">
        <v>6.26</v>
      </c>
      <c r="I690" s="46">
        <v>94.39</v>
      </c>
      <c r="J690" s="86">
        <v>0.4</v>
      </c>
      <c r="K690" s="47" t="s">
        <v>344</v>
      </c>
    </row>
    <row r="691" spans="1:11" ht="15" customHeight="1" x14ac:dyDescent="0.25">
      <c r="A691" s="155"/>
      <c r="B691" s="48" t="s">
        <v>327</v>
      </c>
      <c r="C691" s="189"/>
      <c r="D691" s="86">
        <v>29.93</v>
      </c>
      <c r="E691" s="46">
        <v>28.5</v>
      </c>
      <c r="F691" s="131"/>
      <c r="G691" s="47"/>
      <c r="H691" s="131"/>
      <c r="I691" s="47"/>
      <c r="J691" s="222"/>
      <c r="K691" s="47"/>
    </row>
    <row r="692" spans="1:11" ht="15" customHeight="1" x14ac:dyDescent="0.25">
      <c r="A692" s="155"/>
      <c r="B692" s="48" t="s">
        <v>216</v>
      </c>
      <c r="C692" s="189"/>
      <c r="D692" s="86">
        <v>29.93</v>
      </c>
      <c r="E692" s="46">
        <v>28.5</v>
      </c>
      <c r="F692" s="131"/>
      <c r="G692" s="47"/>
      <c r="H692" s="131"/>
      <c r="I692" s="47"/>
      <c r="J692" s="131"/>
      <c r="K692" s="47"/>
    </row>
    <row r="693" spans="1:11" ht="15" customHeight="1" x14ac:dyDescent="0.25">
      <c r="A693" s="155"/>
      <c r="B693" s="48" t="s">
        <v>83</v>
      </c>
      <c r="C693" s="189"/>
      <c r="D693" s="86">
        <v>18</v>
      </c>
      <c r="E693" s="46">
        <v>15</v>
      </c>
      <c r="F693" s="131"/>
      <c r="G693" s="47"/>
      <c r="H693" s="131"/>
      <c r="I693" s="128"/>
      <c r="J693" s="222"/>
      <c r="K693" s="47"/>
    </row>
    <row r="694" spans="1:11" ht="15" customHeight="1" x14ac:dyDescent="0.25">
      <c r="A694" s="155"/>
      <c r="B694" s="361" t="s">
        <v>104</v>
      </c>
      <c r="C694" s="189"/>
      <c r="D694" s="86">
        <v>1.5</v>
      </c>
      <c r="E694" s="46">
        <v>1.5</v>
      </c>
      <c r="F694" s="131"/>
      <c r="G694" s="47"/>
      <c r="H694" s="131"/>
      <c r="I694" s="128"/>
      <c r="J694" s="222"/>
      <c r="K694" s="47"/>
    </row>
    <row r="695" spans="1:11" ht="15" customHeight="1" x14ac:dyDescent="0.25">
      <c r="A695" s="155"/>
      <c r="B695" s="361" t="s">
        <v>343</v>
      </c>
      <c r="C695" s="189"/>
      <c r="D695" s="86"/>
      <c r="E695" s="46">
        <v>7.5</v>
      </c>
      <c r="F695" s="131"/>
      <c r="G695" s="47"/>
      <c r="H695" s="131"/>
      <c r="I695" s="128"/>
      <c r="J695" s="222"/>
      <c r="K695" s="47"/>
    </row>
    <row r="696" spans="1:11" ht="15" customHeight="1" x14ac:dyDescent="0.25">
      <c r="A696" s="155"/>
      <c r="B696" s="48" t="s">
        <v>171</v>
      </c>
      <c r="C696" s="189"/>
      <c r="D696" s="86">
        <v>6</v>
      </c>
      <c r="E696" s="46">
        <v>6</v>
      </c>
      <c r="F696" s="131"/>
      <c r="G696" s="47"/>
      <c r="H696" s="131"/>
      <c r="I696" s="128"/>
      <c r="J696" s="222"/>
      <c r="K696" s="47"/>
    </row>
    <row r="697" spans="1:11" ht="15" customHeight="1" x14ac:dyDescent="0.25">
      <c r="A697" s="155"/>
      <c r="B697" s="48" t="s">
        <v>108</v>
      </c>
      <c r="C697" s="189"/>
      <c r="D697" s="86">
        <v>9</v>
      </c>
      <c r="E697" s="46">
        <v>9</v>
      </c>
      <c r="F697" s="131"/>
      <c r="G697" s="47"/>
      <c r="H697" s="131"/>
      <c r="I697" s="128"/>
      <c r="J697" s="222"/>
      <c r="K697" s="47"/>
    </row>
    <row r="698" spans="1:11" ht="15" customHeight="1" x14ac:dyDescent="0.25">
      <c r="A698" s="155"/>
      <c r="B698" s="48" t="s">
        <v>147</v>
      </c>
      <c r="C698" s="189"/>
      <c r="D698" s="86">
        <v>0.45</v>
      </c>
      <c r="E698" s="46">
        <v>0.45</v>
      </c>
      <c r="F698" s="131"/>
      <c r="G698" s="47"/>
      <c r="H698" s="131"/>
      <c r="I698" s="128"/>
      <c r="J698" s="222"/>
      <c r="K698" s="47"/>
    </row>
    <row r="699" spans="1:11" ht="15" customHeight="1" x14ac:dyDescent="0.25">
      <c r="A699" s="155"/>
      <c r="B699" s="48" t="s">
        <v>217</v>
      </c>
      <c r="C699" s="189"/>
      <c r="D699" s="86">
        <v>3</v>
      </c>
      <c r="E699" s="46">
        <v>3</v>
      </c>
      <c r="F699" s="131"/>
      <c r="G699" s="47"/>
      <c r="H699" s="131"/>
      <c r="I699" s="128"/>
      <c r="J699" s="222"/>
      <c r="K699" s="47"/>
    </row>
    <row r="700" spans="1:11" ht="15" customHeight="1" x14ac:dyDescent="0.25">
      <c r="A700" s="155"/>
      <c r="B700" s="48" t="s">
        <v>38</v>
      </c>
      <c r="C700" s="189"/>
      <c r="D700" s="86"/>
      <c r="E700" s="46">
        <v>54</v>
      </c>
      <c r="F700" s="131"/>
      <c r="G700" s="47"/>
      <c r="H700" s="131"/>
      <c r="I700" s="128"/>
      <c r="J700" s="222"/>
      <c r="K700" s="47"/>
    </row>
    <row r="701" spans="1:11" ht="15" customHeight="1" x14ac:dyDescent="0.25">
      <c r="A701" s="155"/>
      <c r="B701" s="48" t="s">
        <v>104</v>
      </c>
      <c r="C701" s="189"/>
      <c r="D701" s="86">
        <v>1.5</v>
      </c>
      <c r="E701" s="46">
        <v>1.5</v>
      </c>
      <c r="F701" s="131"/>
      <c r="G701" s="47"/>
      <c r="H701" s="131"/>
      <c r="I701" s="128"/>
      <c r="J701" s="222"/>
      <c r="K701" s="47"/>
    </row>
    <row r="702" spans="1:11" ht="15" customHeight="1" x14ac:dyDescent="0.25">
      <c r="A702" s="155"/>
      <c r="B702" s="48" t="s">
        <v>342</v>
      </c>
      <c r="C702" s="189"/>
      <c r="D702" s="86"/>
      <c r="E702" s="232">
        <v>45</v>
      </c>
      <c r="F702" s="131"/>
      <c r="G702" s="47"/>
      <c r="H702" s="131"/>
      <c r="I702" s="128"/>
      <c r="J702" s="222"/>
      <c r="K702" s="47"/>
    </row>
    <row r="703" spans="1:11" ht="15" customHeight="1" x14ac:dyDescent="0.25">
      <c r="A703" s="383"/>
      <c r="B703" s="215" t="s">
        <v>341</v>
      </c>
      <c r="C703" s="91"/>
      <c r="D703" s="7"/>
      <c r="E703" s="236"/>
      <c r="F703" s="215"/>
      <c r="G703" s="91"/>
      <c r="H703" s="215"/>
      <c r="I703" s="91"/>
      <c r="J703" s="215"/>
      <c r="K703" s="91"/>
    </row>
    <row r="704" spans="1:11" ht="15" customHeight="1" x14ac:dyDescent="0.25">
      <c r="A704" s="383"/>
      <c r="B704" s="48" t="s">
        <v>108</v>
      </c>
      <c r="C704" s="91"/>
      <c r="D704" s="216">
        <v>15</v>
      </c>
      <c r="E704" s="61">
        <v>15</v>
      </c>
      <c r="F704" s="215"/>
      <c r="G704" s="91"/>
      <c r="H704" s="215"/>
      <c r="I704" s="91"/>
      <c r="J704" s="215"/>
      <c r="K704" s="91"/>
    </row>
    <row r="705" spans="1:11" ht="15.75" customHeight="1" x14ac:dyDescent="0.25">
      <c r="A705" s="383"/>
      <c r="B705" s="215" t="s">
        <v>44</v>
      </c>
      <c r="C705" s="91"/>
      <c r="D705" s="216">
        <v>0.67500000000000004</v>
      </c>
      <c r="E705" s="61">
        <v>0.67500000000000004</v>
      </c>
      <c r="F705" s="215"/>
      <c r="G705" s="91"/>
      <c r="H705" s="215"/>
      <c r="I705" s="91"/>
      <c r="J705" s="215"/>
      <c r="K705" s="91"/>
    </row>
    <row r="706" spans="1:11" ht="15" customHeight="1" x14ac:dyDescent="0.25">
      <c r="A706" s="383"/>
      <c r="B706" s="215" t="s">
        <v>217</v>
      </c>
      <c r="C706" s="91"/>
      <c r="D706" s="216">
        <v>0.67500000000000004</v>
      </c>
      <c r="E706" s="61">
        <v>0.67500000000000004</v>
      </c>
      <c r="F706" s="215"/>
      <c r="G706" s="91"/>
      <c r="H706" s="215"/>
      <c r="I706" s="91"/>
      <c r="J706" s="215"/>
      <c r="K706" s="91"/>
    </row>
    <row r="707" spans="1:11" ht="15" customHeight="1" x14ac:dyDescent="0.25">
      <c r="A707" s="383"/>
      <c r="B707" s="215" t="s">
        <v>64</v>
      </c>
      <c r="C707" s="91"/>
      <c r="D707" s="216">
        <v>1.125</v>
      </c>
      <c r="E707" s="61">
        <v>0.9</v>
      </c>
      <c r="F707" s="215"/>
      <c r="G707" s="91"/>
      <c r="H707" s="215"/>
      <c r="I707" s="91"/>
      <c r="J707" s="215"/>
      <c r="K707" s="91"/>
    </row>
    <row r="708" spans="1:11" ht="15" customHeight="1" x14ac:dyDescent="0.25">
      <c r="A708" s="383"/>
      <c r="B708" s="215" t="s">
        <v>83</v>
      </c>
      <c r="C708" s="91"/>
      <c r="D708" s="216">
        <v>0.54</v>
      </c>
      <c r="E708" s="61">
        <v>0.45</v>
      </c>
      <c r="F708" s="215"/>
      <c r="G708" s="91"/>
      <c r="H708" s="215"/>
      <c r="I708" s="91"/>
      <c r="J708" s="215"/>
      <c r="K708" s="91"/>
    </row>
    <row r="709" spans="1:11" ht="15" customHeight="1" x14ac:dyDescent="0.25">
      <c r="A709" s="383"/>
      <c r="B709" s="215" t="s">
        <v>114</v>
      </c>
      <c r="C709" s="91"/>
      <c r="D709" s="216">
        <v>0.95</v>
      </c>
      <c r="E709" s="61">
        <v>0.95</v>
      </c>
      <c r="F709" s="215"/>
      <c r="G709" s="91"/>
      <c r="H709" s="215"/>
      <c r="I709" s="91"/>
      <c r="J709" s="215"/>
      <c r="K709" s="91"/>
    </row>
    <row r="710" spans="1:11" ht="18.75" customHeight="1" x14ac:dyDescent="0.25">
      <c r="A710" s="383"/>
      <c r="B710" s="215" t="s">
        <v>104</v>
      </c>
      <c r="C710" s="91"/>
      <c r="D710" s="216">
        <v>0.2</v>
      </c>
      <c r="E710" s="61">
        <v>0.2</v>
      </c>
      <c r="F710" s="215"/>
      <c r="G710" s="91"/>
      <c r="H710" s="215"/>
      <c r="I710" s="91"/>
      <c r="J710" s="215"/>
      <c r="K710" s="91"/>
    </row>
    <row r="711" spans="1:11" ht="13.5" customHeight="1" x14ac:dyDescent="0.25">
      <c r="A711" s="383"/>
      <c r="B711" s="215" t="s">
        <v>147</v>
      </c>
      <c r="C711" s="91"/>
      <c r="D711" s="216">
        <v>0.15</v>
      </c>
      <c r="E711" s="61">
        <v>0.15</v>
      </c>
      <c r="F711" s="215"/>
      <c r="G711" s="91"/>
      <c r="H711" s="215"/>
      <c r="I711" s="91"/>
      <c r="J711" s="215"/>
      <c r="K711" s="91"/>
    </row>
    <row r="712" spans="1:11" ht="15.75" customHeight="1" x14ac:dyDescent="0.25">
      <c r="A712" s="383"/>
      <c r="B712" s="215" t="s">
        <v>46</v>
      </c>
      <c r="C712" s="91"/>
      <c r="D712" s="216">
        <v>0.15</v>
      </c>
      <c r="E712" s="61">
        <v>0.15</v>
      </c>
      <c r="F712" s="215"/>
      <c r="G712" s="91"/>
      <c r="H712" s="215"/>
      <c r="I712" s="91"/>
      <c r="J712" s="215"/>
      <c r="K712" s="91"/>
    </row>
    <row r="713" spans="1:11" ht="15" customHeight="1" x14ac:dyDescent="0.25">
      <c r="A713" s="383"/>
      <c r="B713" s="215" t="s">
        <v>454</v>
      </c>
      <c r="C713" s="91"/>
      <c r="D713" s="7"/>
      <c r="E713" s="338">
        <v>15</v>
      </c>
      <c r="F713" s="215"/>
      <c r="G713" s="91"/>
      <c r="H713" s="215"/>
      <c r="I713" s="91"/>
      <c r="J713" s="215"/>
      <c r="K713" s="91"/>
    </row>
    <row r="714" spans="1:11" ht="15" customHeight="1" x14ac:dyDescent="0.25">
      <c r="A714" s="159" t="s">
        <v>398</v>
      </c>
      <c r="B714" s="159"/>
      <c r="C714" s="85">
        <v>110</v>
      </c>
      <c r="D714" s="218"/>
      <c r="E714" s="306"/>
      <c r="F714" s="234">
        <v>9.9600000000000009</v>
      </c>
      <c r="G714" s="85">
        <v>2.48</v>
      </c>
      <c r="H714" s="234">
        <v>25.64</v>
      </c>
      <c r="I714" s="85">
        <v>163.9</v>
      </c>
      <c r="J714" s="234"/>
      <c r="K714" s="160" t="s">
        <v>400</v>
      </c>
    </row>
    <row r="715" spans="1:11" ht="18" customHeight="1" x14ac:dyDescent="0.25">
      <c r="A715" s="159"/>
      <c r="B715" s="159" t="s">
        <v>399</v>
      </c>
      <c r="C715" s="160"/>
      <c r="D715" s="339">
        <v>56.1</v>
      </c>
      <c r="E715" s="84">
        <v>55</v>
      </c>
      <c r="F715" s="159"/>
      <c r="G715" s="160"/>
      <c r="H715" s="159"/>
      <c r="I715" s="160"/>
      <c r="J715" s="159"/>
      <c r="K715" s="160"/>
    </row>
    <row r="716" spans="1:11" ht="18" customHeight="1" x14ac:dyDescent="0.25">
      <c r="A716" s="159"/>
      <c r="B716" s="159" t="s">
        <v>162</v>
      </c>
      <c r="C716" s="160"/>
      <c r="D716" s="339">
        <v>0.4</v>
      </c>
      <c r="E716" s="84">
        <v>0.4</v>
      </c>
      <c r="F716" s="159"/>
      <c r="G716" s="160"/>
      <c r="H716" s="159"/>
      <c r="I716" s="160"/>
      <c r="J716" s="159"/>
      <c r="K716" s="160"/>
    </row>
    <row r="717" spans="1:11" ht="18" customHeight="1" x14ac:dyDescent="0.25">
      <c r="A717" s="159"/>
      <c r="B717" s="159" t="s">
        <v>108</v>
      </c>
      <c r="C717" s="160"/>
      <c r="D717" s="339">
        <v>138</v>
      </c>
      <c r="E717" s="84">
        <v>138</v>
      </c>
      <c r="F717" s="159"/>
      <c r="G717" s="160"/>
      <c r="H717" s="159"/>
      <c r="I717" s="160"/>
      <c r="J717" s="159"/>
      <c r="K717" s="160"/>
    </row>
    <row r="718" spans="1:11" ht="18" customHeight="1" x14ac:dyDescent="0.25">
      <c r="A718" s="159"/>
      <c r="B718" s="159" t="s">
        <v>44</v>
      </c>
      <c r="C718" s="160"/>
      <c r="D718" s="339">
        <v>2</v>
      </c>
      <c r="E718" s="84">
        <v>2</v>
      </c>
      <c r="F718" s="159"/>
      <c r="G718" s="160"/>
      <c r="H718" s="159"/>
      <c r="I718" s="160"/>
      <c r="J718" s="159"/>
      <c r="K718" s="160"/>
    </row>
    <row r="719" spans="1:11" ht="15.75" customHeight="1" x14ac:dyDescent="0.25">
      <c r="A719" s="44" t="s">
        <v>229</v>
      </c>
      <c r="C719" s="189">
        <v>150</v>
      </c>
      <c r="D719" s="86"/>
      <c r="E719" s="46"/>
      <c r="F719" s="86">
        <v>0.35</v>
      </c>
      <c r="G719" s="46">
        <v>1.4999999999999999E-2</v>
      </c>
      <c r="H719" s="86">
        <v>13.83</v>
      </c>
      <c r="I719" s="46">
        <v>56.83</v>
      </c>
      <c r="J719" s="358">
        <v>0</v>
      </c>
      <c r="K719" s="50" t="s">
        <v>115</v>
      </c>
    </row>
    <row r="720" spans="1:11" ht="17.25" customHeight="1" x14ac:dyDescent="0.25">
      <c r="A720" s="44"/>
      <c r="B720" s="48" t="s">
        <v>230</v>
      </c>
      <c r="C720" s="189"/>
      <c r="D720" s="86">
        <v>15.3</v>
      </c>
      <c r="E720" s="46">
        <v>15</v>
      </c>
      <c r="F720" s="86"/>
      <c r="G720" s="46"/>
      <c r="H720" s="86"/>
      <c r="I720" s="46"/>
      <c r="J720" s="358"/>
      <c r="K720" s="50"/>
    </row>
    <row r="721" spans="1:11" ht="17.25" customHeight="1" x14ac:dyDescent="0.25">
      <c r="A721" s="44"/>
      <c r="B721" s="48" t="s">
        <v>154</v>
      </c>
      <c r="C721" s="189"/>
      <c r="D721" s="86"/>
      <c r="E721" s="46">
        <v>24</v>
      </c>
      <c r="F721" s="86"/>
      <c r="G721" s="46"/>
      <c r="H721" s="86"/>
      <c r="I721" s="46"/>
      <c r="J721" s="358"/>
      <c r="K721" s="50"/>
    </row>
    <row r="722" spans="1:11" ht="17.25" customHeight="1" x14ac:dyDescent="0.25">
      <c r="A722" s="44"/>
      <c r="B722" s="48" t="s">
        <v>108</v>
      </c>
      <c r="C722" s="189"/>
      <c r="D722" s="86">
        <v>152</v>
      </c>
      <c r="E722" s="46">
        <v>152</v>
      </c>
      <c r="F722" s="86"/>
      <c r="G722" s="46"/>
      <c r="H722" s="86"/>
      <c r="I722" s="46"/>
      <c r="J722" s="358"/>
      <c r="K722" s="50"/>
    </row>
    <row r="723" spans="1:11" ht="17.25" customHeight="1" x14ac:dyDescent="0.25">
      <c r="A723" s="44"/>
      <c r="B723" s="48" t="s">
        <v>46</v>
      </c>
      <c r="C723" s="189"/>
      <c r="D723" s="86">
        <v>5</v>
      </c>
      <c r="E723" s="46">
        <v>5</v>
      </c>
      <c r="F723" s="86"/>
      <c r="G723" s="46"/>
      <c r="H723" s="86"/>
      <c r="I723" s="46"/>
      <c r="J723" s="358"/>
      <c r="K723" s="50"/>
    </row>
    <row r="724" spans="1:11" ht="17.25" customHeight="1" x14ac:dyDescent="0.25">
      <c r="A724" s="369" t="s">
        <v>139</v>
      </c>
      <c r="B724" s="159"/>
      <c r="C724" s="85">
        <v>20</v>
      </c>
      <c r="D724" s="339">
        <v>20</v>
      </c>
      <c r="E724" s="84">
        <v>20</v>
      </c>
      <c r="F724" s="86">
        <v>1.52</v>
      </c>
      <c r="G724" s="46">
        <v>0.16</v>
      </c>
      <c r="H724" s="86">
        <v>9.84</v>
      </c>
      <c r="I724" s="46">
        <v>47</v>
      </c>
      <c r="J724" s="86">
        <v>0</v>
      </c>
      <c r="K724" s="50" t="s">
        <v>273</v>
      </c>
    </row>
    <row r="725" spans="1:11" ht="23.25" customHeight="1" thickBot="1" x14ac:dyDescent="0.3">
      <c r="A725" s="110" t="s">
        <v>161</v>
      </c>
      <c r="C725" s="189">
        <v>35</v>
      </c>
      <c r="D725" s="86">
        <v>35</v>
      </c>
      <c r="E725" s="46">
        <v>35</v>
      </c>
      <c r="F725" s="86">
        <v>2.3076923076923075</v>
      </c>
      <c r="G725" s="124">
        <v>0.41958041958041958</v>
      </c>
      <c r="H725" s="194">
        <v>13.846153846153847</v>
      </c>
      <c r="I725" s="124">
        <v>69.230769230769241</v>
      </c>
      <c r="J725" s="292"/>
      <c r="K725" s="214" t="s">
        <v>278</v>
      </c>
    </row>
    <row r="726" spans="1:11" ht="23.25" customHeight="1" thickBot="1" x14ac:dyDescent="0.3">
      <c r="A726" s="377" t="s">
        <v>28</v>
      </c>
      <c r="B726" s="265"/>
      <c r="C726" s="270">
        <f>C667+165+60+C714+C719+C724+C725</f>
        <v>570</v>
      </c>
      <c r="D726" s="256"/>
      <c r="E726" s="255"/>
      <c r="F726" s="291">
        <f>SUM(F666:F725)</f>
        <v>22.921392307692308</v>
      </c>
      <c r="G726" s="64">
        <f>SUM(G666:G725)</f>
        <v>13.316880419580421</v>
      </c>
      <c r="H726" s="291">
        <f>SUM(H666:H725)</f>
        <v>74.982153846153835</v>
      </c>
      <c r="I726" s="64">
        <f>SUM(I666:I725)</f>
        <v>516.51076923076926</v>
      </c>
      <c r="J726" s="291">
        <f>SUM(J666:J725)</f>
        <v>11.41</v>
      </c>
      <c r="K726" s="267"/>
    </row>
    <row r="727" spans="1:11" ht="35.25" customHeight="1" x14ac:dyDescent="0.25">
      <c r="A727" s="387"/>
      <c r="B727" s="364" t="s">
        <v>192</v>
      </c>
      <c r="C727" s="308"/>
      <c r="D727" s="86"/>
      <c r="E727" s="46"/>
      <c r="F727" s="309"/>
      <c r="G727" s="294"/>
      <c r="H727" s="286"/>
      <c r="I727" s="294"/>
      <c r="J727" s="286"/>
      <c r="K727" s="50"/>
    </row>
    <row r="728" spans="1:11" ht="30.6" customHeight="1" x14ac:dyDescent="0.25">
      <c r="A728" s="155" t="s">
        <v>350</v>
      </c>
      <c r="B728" s="208"/>
      <c r="C728" s="78">
        <v>200</v>
      </c>
      <c r="D728" s="29">
        <v>200</v>
      </c>
      <c r="E728" s="203">
        <v>200</v>
      </c>
      <c r="F728" s="209">
        <v>1</v>
      </c>
      <c r="G728" s="210">
        <v>0</v>
      </c>
      <c r="H728" s="209">
        <v>20.200000000000003</v>
      </c>
      <c r="I728" s="210">
        <v>84.800000000000011</v>
      </c>
      <c r="J728" s="209">
        <v>4</v>
      </c>
      <c r="K728" s="223" t="s">
        <v>281</v>
      </c>
    </row>
    <row r="729" spans="1:11" ht="30" customHeight="1" x14ac:dyDescent="0.25">
      <c r="A729" s="423" t="s">
        <v>455</v>
      </c>
      <c r="B729" s="438"/>
      <c r="C729" s="189" t="s">
        <v>153</v>
      </c>
      <c r="D729" s="463"/>
      <c r="E729" s="167"/>
      <c r="F729" s="439">
        <v>16.73</v>
      </c>
      <c r="G729" s="46">
        <v>11.84</v>
      </c>
      <c r="H729" s="439">
        <v>39.76</v>
      </c>
      <c r="I729" s="46">
        <v>330.5</v>
      </c>
      <c r="J729" s="439">
        <v>0.21</v>
      </c>
      <c r="K729" s="50" t="s">
        <v>234</v>
      </c>
    </row>
    <row r="730" spans="1:11" ht="23.25" customHeight="1" x14ac:dyDescent="0.25">
      <c r="A730" s="423"/>
      <c r="B730" s="438" t="s">
        <v>57</v>
      </c>
      <c r="C730" s="50"/>
      <c r="D730" s="439">
        <v>94.82</v>
      </c>
      <c r="E730" s="46">
        <v>93.5</v>
      </c>
      <c r="F730" s="463"/>
      <c r="G730" s="167"/>
      <c r="H730" s="463"/>
      <c r="I730" s="167"/>
      <c r="J730" s="463"/>
      <c r="K730" s="50"/>
    </row>
    <row r="731" spans="1:11" ht="23.25" customHeight="1" x14ac:dyDescent="0.25">
      <c r="A731" s="423"/>
      <c r="B731" s="438" t="s">
        <v>169</v>
      </c>
      <c r="C731" s="50"/>
      <c r="D731" s="439">
        <v>8.8000000000000007</v>
      </c>
      <c r="E731" s="46">
        <v>8.8000000000000007</v>
      </c>
      <c r="F731" s="463"/>
      <c r="G731" s="167"/>
      <c r="H731" s="463"/>
      <c r="I731" s="167"/>
      <c r="J731" s="463"/>
      <c r="K731" s="50"/>
    </row>
    <row r="732" spans="1:11" ht="23.25" customHeight="1" x14ac:dyDescent="0.25">
      <c r="A732" s="423"/>
      <c r="B732" s="438" t="s">
        <v>32</v>
      </c>
      <c r="C732" s="50"/>
      <c r="D732" s="439">
        <v>5.28</v>
      </c>
      <c r="E732" s="46">
        <v>4.4000000000000004</v>
      </c>
      <c r="F732" s="463"/>
      <c r="G732" s="167"/>
      <c r="H732" s="463"/>
      <c r="I732" s="167"/>
      <c r="J732" s="463"/>
      <c r="K732" s="50"/>
    </row>
    <row r="733" spans="1:11" ht="23.25" customHeight="1" x14ac:dyDescent="0.25">
      <c r="A733" s="423"/>
      <c r="B733" s="438" t="s">
        <v>168</v>
      </c>
      <c r="C733" s="50"/>
      <c r="D733" s="439">
        <v>8.8000000000000007</v>
      </c>
      <c r="E733" s="46">
        <v>8.8000000000000007</v>
      </c>
      <c r="F733" s="463"/>
      <c r="G733" s="167"/>
      <c r="H733" s="463"/>
      <c r="I733" s="167"/>
      <c r="J733" s="463"/>
      <c r="K733" s="50"/>
    </row>
    <row r="734" spans="1:11" ht="23.25" customHeight="1" x14ac:dyDescent="0.25">
      <c r="A734" s="423"/>
      <c r="B734" s="438" t="s">
        <v>167</v>
      </c>
      <c r="C734" s="50"/>
      <c r="D734" s="439">
        <v>0.4</v>
      </c>
      <c r="E734" s="46">
        <v>0.4</v>
      </c>
      <c r="F734" s="463"/>
      <c r="G734" s="167"/>
      <c r="H734" s="463"/>
      <c r="I734" s="167"/>
      <c r="J734" s="463"/>
      <c r="K734" s="50"/>
    </row>
    <row r="735" spans="1:11" ht="23.25" customHeight="1" x14ac:dyDescent="0.25">
      <c r="A735" s="423"/>
      <c r="B735" s="438" t="s">
        <v>22</v>
      </c>
      <c r="C735" s="50"/>
      <c r="D735" s="439">
        <v>4.4000000000000004</v>
      </c>
      <c r="E735" s="46">
        <v>4.4000000000000004</v>
      </c>
      <c r="F735" s="463"/>
      <c r="G735" s="167"/>
      <c r="H735" s="463"/>
      <c r="I735" s="167"/>
      <c r="J735" s="463"/>
      <c r="K735" s="50"/>
    </row>
    <row r="736" spans="1:11" ht="23.25" customHeight="1" x14ac:dyDescent="0.25">
      <c r="A736" s="423"/>
      <c r="B736" s="438" t="s">
        <v>37</v>
      </c>
      <c r="C736" s="50"/>
      <c r="D736" s="439">
        <v>4.4000000000000004</v>
      </c>
      <c r="E736" s="46">
        <v>4.4000000000000004</v>
      </c>
      <c r="F736" s="463"/>
      <c r="G736" s="167"/>
      <c r="H736" s="463"/>
      <c r="I736" s="167"/>
      <c r="J736" s="463"/>
      <c r="K736" s="50"/>
    </row>
    <row r="737" spans="1:11" ht="23.25" customHeight="1" x14ac:dyDescent="0.25">
      <c r="A737" s="423"/>
      <c r="B737" s="438" t="s">
        <v>54</v>
      </c>
      <c r="C737" s="50"/>
      <c r="D737" s="439">
        <v>4.4000000000000004</v>
      </c>
      <c r="E737" s="46">
        <v>4.4000000000000004</v>
      </c>
      <c r="F737" s="463"/>
      <c r="G737" s="167"/>
      <c r="H737" s="463"/>
      <c r="I737" s="167"/>
      <c r="J737" s="463"/>
      <c r="K737" s="50"/>
    </row>
    <row r="738" spans="1:11" ht="23.25" customHeight="1" x14ac:dyDescent="0.25">
      <c r="A738" s="423"/>
      <c r="B738" s="438" t="s">
        <v>155</v>
      </c>
      <c r="C738" s="50"/>
      <c r="D738" s="439">
        <v>20.399999999999999</v>
      </c>
      <c r="E738" s="46">
        <v>20</v>
      </c>
      <c r="F738" s="463"/>
      <c r="G738" s="167"/>
      <c r="H738" s="463"/>
      <c r="I738" s="167"/>
      <c r="J738" s="463"/>
      <c r="K738" s="50"/>
    </row>
    <row r="739" spans="1:11" ht="23.25" customHeight="1" x14ac:dyDescent="0.25">
      <c r="A739" s="110" t="s">
        <v>100</v>
      </c>
      <c r="C739" s="145" t="s">
        <v>133</v>
      </c>
      <c r="D739" s="86"/>
      <c r="E739" s="46"/>
      <c r="F739" s="86">
        <v>5.2999999999999999E-2</v>
      </c>
      <c r="G739" s="46">
        <v>1.4999999999999999E-2</v>
      </c>
      <c r="H739" s="86">
        <v>5.0199999999999996</v>
      </c>
      <c r="I739" s="46">
        <v>20.079999999999998</v>
      </c>
      <c r="J739" s="86">
        <v>0.02</v>
      </c>
      <c r="K739" s="50" t="s">
        <v>271</v>
      </c>
    </row>
    <row r="740" spans="1:11" ht="18.75" customHeight="1" x14ac:dyDescent="0.25">
      <c r="A740" s="110"/>
      <c r="B740" s="48" t="s">
        <v>160</v>
      </c>
      <c r="C740" s="145"/>
      <c r="D740" s="86">
        <v>0.4</v>
      </c>
      <c r="E740" s="46">
        <v>0.4</v>
      </c>
      <c r="F740" s="86"/>
      <c r="G740" s="46"/>
      <c r="H740" s="86"/>
      <c r="I740" s="46"/>
      <c r="J740" s="86"/>
      <c r="K740" s="50"/>
    </row>
    <row r="741" spans="1:11" ht="18.75" customHeight="1" x14ac:dyDescent="0.25">
      <c r="A741" s="110"/>
      <c r="B741" s="48" t="s">
        <v>46</v>
      </c>
      <c r="C741" s="145"/>
      <c r="D741" s="86">
        <v>5</v>
      </c>
      <c r="E741" s="46">
        <v>5</v>
      </c>
      <c r="F741" s="86"/>
      <c r="G741" s="46"/>
      <c r="H741" s="86"/>
      <c r="I741" s="46"/>
      <c r="J741" s="86"/>
      <c r="K741" s="50"/>
    </row>
    <row r="742" spans="1:11" ht="18.75" customHeight="1" thickBot="1" x14ac:dyDescent="0.3">
      <c r="A742" s="110"/>
      <c r="B742" s="48" t="s">
        <v>49</v>
      </c>
      <c r="C742" s="145"/>
      <c r="D742" s="86">
        <v>150</v>
      </c>
      <c r="E742" s="46">
        <v>150</v>
      </c>
      <c r="F742" s="86"/>
      <c r="G742" s="46"/>
      <c r="H742" s="86"/>
      <c r="I742" s="46"/>
      <c r="J742" s="86"/>
      <c r="K742" s="50"/>
    </row>
    <row r="743" spans="1:11" ht="15" customHeight="1" thickBot="1" x14ac:dyDescent="0.3">
      <c r="A743" s="377" t="s">
        <v>28</v>
      </c>
      <c r="B743" s="265"/>
      <c r="C743" s="266">
        <f>C728+130+155</f>
        <v>485</v>
      </c>
      <c r="D743" s="256"/>
      <c r="E743" s="255"/>
      <c r="F743" s="64">
        <f>SUM(F727:F742)</f>
        <v>17.783000000000001</v>
      </c>
      <c r="G743" s="64">
        <f t="shared" ref="G743:J743" si="14">SUM(G727:G742)</f>
        <v>11.855</v>
      </c>
      <c r="H743" s="64">
        <f t="shared" si="14"/>
        <v>64.98</v>
      </c>
      <c r="I743" s="64">
        <f t="shared" si="14"/>
        <v>435.38</v>
      </c>
      <c r="J743" s="64">
        <f t="shared" si="14"/>
        <v>4.2299999999999995</v>
      </c>
      <c r="K743" s="267"/>
    </row>
    <row r="744" spans="1:11" ht="15" customHeight="1" thickBot="1" x14ac:dyDescent="0.3">
      <c r="A744" s="386" t="s">
        <v>47</v>
      </c>
      <c r="B744" s="252"/>
      <c r="C744" s="372">
        <f>C661+C665+C726+C743</f>
        <v>1564</v>
      </c>
      <c r="D744" s="299"/>
      <c r="E744" s="310"/>
      <c r="F744" s="310">
        <f>F661+F665+F726+F743</f>
        <v>56.42959230769231</v>
      </c>
      <c r="G744" s="310">
        <f>G661+G665+G726+G743</f>
        <v>42.746480419580422</v>
      </c>
      <c r="H744" s="310">
        <f>H661+H665+H726+H743</f>
        <v>196.34215384615385</v>
      </c>
      <c r="I744" s="310">
        <f>I661+I665+I726+I743</f>
        <v>1402.8307692307694</v>
      </c>
      <c r="J744" s="310">
        <f>J661+J665+J726+J743</f>
        <v>18.190000000000001</v>
      </c>
      <c r="K744" s="298"/>
    </row>
    <row r="745" spans="1:11" ht="15" customHeight="1" x14ac:dyDescent="0.25">
      <c r="A745" s="321"/>
      <c r="C745" s="312"/>
      <c r="F745" s="286"/>
      <c r="G745" s="286"/>
      <c r="H745" s="286"/>
      <c r="I745" s="286"/>
      <c r="K745" s="48"/>
    </row>
    <row r="746" spans="1:11" ht="15" customHeight="1" thickBot="1" x14ac:dyDescent="0.3">
      <c r="A746" s="321" t="s">
        <v>175</v>
      </c>
      <c r="B746" s="251"/>
      <c r="C746" s="252"/>
      <c r="D746" s="320"/>
      <c r="K746" s="251"/>
    </row>
    <row r="747" spans="1:11" ht="15" customHeight="1" thickBot="1" x14ac:dyDescent="0.3">
      <c r="A747" s="504" t="s">
        <v>242</v>
      </c>
      <c r="B747" s="500" t="s">
        <v>372</v>
      </c>
      <c r="C747" s="500" t="s">
        <v>368</v>
      </c>
      <c r="D747" s="190" t="s">
        <v>369</v>
      </c>
      <c r="E747" s="105" t="s">
        <v>370</v>
      </c>
      <c r="F747" s="497" t="s">
        <v>5</v>
      </c>
      <c r="G747" s="498"/>
      <c r="H747" s="499"/>
      <c r="I747" s="190" t="s">
        <v>371</v>
      </c>
      <c r="J747" s="190" t="s">
        <v>6</v>
      </c>
      <c r="K747" s="188" t="s">
        <v>7</v>
      </c>
    </row>
    <row r="748" spans="1:11" ht="15" customHeight="1" thickBot="1" x14ac:dyDescent="0.3">
      <c r="A748" s="505"/>
      <c r="B748" s="501"/>
      <c r="C748" s="501"/>
      <c r="D748" s="255" t="s">
        <v>8</v>
      </c>
      <c r="E748" s="255" t="s">
        <v>9</v>
      </c>
      <c r="F748" s="255" t="s">
        <v>10</v>
      </c>
      <c r="G748" s="255" t="s">
        <v>11</v>
      </c>
      <c r="H748" s="257" t="s">
        <v>12</v>
      </c>
      <c r="I748" s="257" t="s">
        <v>13</v>
      </c>
      <c r="J748" s="257" t="s">
        <v>14</v>
      </c>
      <c r="K748" s="267"/>
    </row>
    <row r="749" spans="1:11" ht="23.25" customHeight="1" x14ac:dyDescent="0.25">
      <c r="A749" s="376"/>
      <c r="B749" s="258" t="s">
        <v>15</v>
      </c>
      <c r="C749" s="188"/>
      <c r="D749" s="191"/>
      <c r="E749" s="261"/>
      <c r="F749" s="287"/>
      <c r="G749" s="261"/>
      <c r="H749" s="287"/>
      <c r="I749" s="261"/>
      <c r="J749" s="287"/>
      <c r="K749" s="50"/>
    </row>
    <row r="750" spans="1:11" ht="15" customHeight="1" x14ac:dyDescent="0.25">
      <c r="A750" s="110" t="s">
        <v>183</v>
      </c>
      <c r="C750" s="189" t="s">
        <v>191</v>
      </c>
      <c r="D750" s="86"/>
      <c r="E750" s="46"/>
      <c r="F750" s="86">
        <v>6.02</v>
      </c>
      <c r="G750" s="46">
        <v>4.84</v>
      </c>
      <c r="H750" s="86">
        <v>30.97</v>
      </c>
      <c r="I750" s="46">
        <v>191.96</v>
      </c>
      <c r="J750" s="86">
        <v>0.67</v>
      </c>
      <c r="K750" s="50" t="s">
        <v>103</v>
      </c>
    </row>
    <row r="751" spans="1:11" ht="15" customHeight="1" x14ac:dyDescent="0.25">
      <c r="A751" s="110"/>
      <c r="B751" s="48" t="s">
        <v>62</v>
      </c>
      <c r="C751" s="189"/>
      <c r="D751" s="86">
        <v>18</v>
      </c>
      <c r="E751" s="46">
        <v>18</v>
      </c>
      <c r="F751" s="86"/>
      <c r="G751" s="46"/>
      <c r="H751" s="86"/>
      <c r="I751" s="46"/>
      <c r="J751" s="86"/>
      <c r="K751" s="50"/>
    </row>
    <row r="752" spans="1:11" ht="15" customHeight="1" x14ac:dyDescent="0.25">
      <c r="A752" s="110"/>
      <c r="B752" s="48" t="s">
        <v>19</v>
      </c>
      <c r="C752" s="189"/>
      <c r="D752" s="86">
        <v>70</v>
      </c>
      <c r="E752" s="46">
        <v>70</v>
      </c>
      <c r="F752" s="86"/>
      <c r="G752" s="46"/>
      <c r="H752" s="86"/>
      <c r="I752" s="46"/>
      <c r="J752" s="86"/>
      <c r="K752" s="50"/>
    </row>
    <row r="753" spans="1:11" ht="33" customHeight="1" x14ac:dyDescent="0.25">
      <c r="A753" s="110"/>
      <c r="B753" s="48" t="s">
        <v>20</v>
      </c>
      <c r="C753" s="189"/>
      <c r="D753" s="86">
        <v>53</v>
      </c>
      <c r="E753" s="46">
        <v>53</v>
      </c>
      <c r="F753" s="86"/>
      <c r="G753" s="46"/>
      <c r="H753" s="86"/>
      <c r="I753" s="46"/>
      <c r="J753" s="86"/>
      <c r="K753" s="50"/>
    </row>
    <row r="754" spans="1:11" ht="23.25" customHeight="1" x14ac:dyDescent="0.25">
      <c r="A754" s="110"/>
      <c r="B754" s="48" t="s">
        <v>21</v>
      </c>
      <c r="C754" s="189"/>
      <c r="D754" s="86">
        <v>2</v>
      </c>
      <c r="E754" s="46">
        <v>2</v>
      </c>
      <c r="F754" s="86"/>
      <c r="G754" s="46"/>
      <c r="H754" s="86"/>
      <c r="I754" s="46"/>
      <c r="J754" s="86"/>
      <c r="K754" s="50"/>
    </row>
    <row r="755" spans="1:11" ht="15" customHeight="1" x14ac:dyDescent="0.25">
      <c r="A755" s="110"/>
      <c r="B755" s="361" t="s">
        <v>147</v>
      </c>
      <c r="C755" s="189"/>
      <c r="D755" s="86">
        <v>0.4</v>
      </c>
      <c r="E755" s="46">
        <v>0.4</v>
      </c>
      <c r="F755" s="86"/>
      <c r="G755" s="46"/>
      <c r="H755" s="86"/>
      <c r="I755" s="46"/>
      <c r="J755" s="86"/>
      <c r="K755" s="50"/>
    </row>
    <row r="756" spans="1:11" ht="15" customHeight="1" x14ac:dyDescent="0.25">
      <c r="A756" s="110"/>
      <c r="B756" s="48" t="s">
        <v>22</v>
      </c>
      <c r="C756" s="189"/>
      <c r="D756" s="86">
        <v>3</v>
      </c>
      <c r="E756" s="46">
        <v>3</v>
      </c>
      <c r="F756" s="86"/>
      <c r="G756" s="46"/>
      <c r="H756" s="86"/>
      <c r="I756" s="46"/>
      <c r="J756" s="86"/>
      <c r="K756" s="50"/>
    </row>
    <row r="757" spans="1:11" ht="15.75" customHeight="1" x14ac:dyDescent="0.25">
      <c r="A757" s="378" t="s">
        <v>260</v>
      </c>
      <c r="B757" s="215"/>
      <c r="C757" s="60" t="s">
        <v>187</v>
      </c>
      <c r="D757" s="216"/>
      <c r="E757" s="61"/>
      <c r="F757" s="216">
        <v>3.0325232901236614</v>
      </c>
      <c r="G757" s="61">
        <v>2.3958740841428243</v>
      </c>
      <c r="H757" s="216">
        <v>10.482708219155825</v>
      </c>
      <c r="I757" s="61">
        <v>75.76195432928796</v>
      </c>
      <c r="J757" s="216">
        <v>1.38</v>
      </c>
      <c r="K757" s="205" t="s">
        <v>282</v>
      </c>
    </row>
    <row r="758" spans="1:11" ht="15.75" customHeight="1" x14ac:dyDescent="0.25">
      <c r="A758" s="378"/>
      <c r="B758" s="8" t="s">
        <v>160</v>
      </c>
      <c r="C758" s="59"/>
      <c r="D758" s="216">
        <v>0.45</v>
      </c>
      <c r="E758" s="61">
        <v>0.45</v>
      </c>
      <c r="F758" s="216"/>
      <c r="G758" s="61"/>
      <c r="H758" s="216"/>
      <c r="I758" s="61"/>
      <c r="J758" s="216"/>
      <c r="K758" s="205"/>
    </row>
    <row r="759" spans="1:11" ht="26.25" customHeight="1" x14ac:dyDescent="0.25">
      <c r="A759" s="378"/>
      <c r="B759" s="215" t="s">
        <v>21</v>
      </c>
      <c r="C759" s="59"/>
      <c r="D759" s="216">
        <v>6</v>
      </c>
      <c r="E759" s="61">
        <v>6</v>
      </c>
      <c r="F759" s="216"/>
      <c r="G759" s="61"/>
      <c r="H759" s="216"/>
      <c r="I759" s="61"/>
      <c r="J759" s="216"/>
      <c r="K759" s="205"/>
    </row>
    <row r="760" spans="1:11" ht="15.75" customHeight="1" x14ac:dyDescent="0.25">
      <c r="A760" s="378"/>
      <c r="B760" s="215" t="s">
        <v>19</v>
      </c>
      <c r="C760" s="59"/>
      <c r="D760" s="216">
        <v>92</v>
      </c>
      <c r="E760" s="61">
        <v>90</v>
      </c>
      <c r="F760" s="216"/>
      <c r="G760" s="61"/>
      <c r="H760" s="216"/>
      <c r="I760" s="61"/>
      <c r="J760" s="216"/>
      <c r="K760" s="205"/>
    </row>
    <row r="761" spans="1:11" ht="21" customHeight="1" x14ac:dyDescent="0.25">
      <c r="A761" s="378"/>
      <c r="B761" s="215" t="s">
        <v>20</v>
      </c>
      <c r="C761" s="59"/>
      <c r="D761" s="216">
        <v>90</v>
      </c>
      <c r="E761" s="61">
        <v>90</v>
      </c>
      <c r="F761" s="216"/>
      <c r="G761" s="61"/>
      <c r="H761" s="216"/>
      <c r="I761" s="61"/>
      <c r="J761" s="216"/>
      <c r="K761" s="205"/>
    </row>
    <row r="762" spans="1:11" ht="15.75" customHeight="1" x14ac:dyDescent="0.25">
      <c r="A762" s="110" t="s">
        <v>25</v>
      </c>
      <c r="C762" s="145" t="s">
        <v>99</v>
      </c>
      <c r="D762" s="260"/>
      <c r="E762" s="167"/>
      <c r="F762" s="45">
        <v>1.915</v>
      </c>
      <c r="G762" s="46">
        <v>4.3549999999999995</v>
      </c>
      <c r="H762" s="86">
        <v>12.92</v>
      </c>
      <c r="I762" s="46">
        <v>98.5</v>
      </c>
      <c r="J762" s="118"/>
      <c r="K762" s="50" t="s">
        <v>233</v>
      </c>
    </row>
    <row r="763" spans="1:11" ht="15" customHeight="1" x14ac:dyDescent="0.25">
      <c r="A763" s="110"/>
      <c r="B763" s="48" t="s">
        <v>27</v>
      </c>
      <c r="C763" s="189"/>
      <c r="D763" s="86">
        <v>25</v>
      </c>
      <c r="E763" s="46">
        <v>25</v>
      </c>
      <c r="F763" s="86"/>
      <c r="G763" s="46"/>
      <c r="H763" s="86"/>
      <c r="I763" s="46"/>
      <c r="J763" s="86"/>
      <c r="K763" s="50"/>
    </row>
    <row r="764" spans="1:11" ht="15" customHeight="1" x14ac:dyDescent="0.25">
      <c r="A764" s="110"/>
      <c r="C764" s="189"/>
      <c r="D764" s="86"/>
      <c r="E764" s="46"/>
      <c r="F764" s="86"/>
      <c r="G764" s="46"/>
      <c r="H764" s="86"/>
      <c r="I764" s="46"/>
      <c r="J764" s="86"/>
      <c r="K764" s="50"/>
    </row>
    <row r="765" spans="1:11" ht="15" customHeight="1" thickBot="1" x14ac:dyDescent="0.3">
      <c r="A765" s="110"/>
      <c r="B765" s="48" t="s">
        <v>22</v>
      </c>
      <c r="C765" s="189"/>
      <c r="D765" s="86">
        <v>5</v>
      </c>
      <c r="E765" s="46">
        <v>5</v>
      </c>
      <c r="F765" s="46" t="s">
        <v>3</v>
      </c>
      <c r="G765" s="195"/>
      <c r="H765" s="125"/>
      <c r="I765" s="124"/>
      <c r="J765" s="86"/>
      <c r="K765" s="50"/>
    </row>
    <row r="766" spans="1:11" ht="15" customHeight="1" thickBot="1" x14ac:dyDescent="0.3">
      <c r="A766" s="377" t="s">
        <v>28</v>
      </c>
      <c r="B766" s="265"/>
      <c r="C766" s="266">
        <f>143+186+30</f>
        <v>359</v>
      </c>
      <c r="D766" s="256"/>
      <c r="E766" s="255"/>
      <c r="F766" s="64">
        <f>SUM(F749:F765)</f>
        <v>10.967523290123662</v>
      </c>
      <c r="G766" s="64">
        <f t="shared" ref="G766:J766" si="15">SUM(G749:G765)</f>
        <v>11.590874084142824</v>
      </c>
      <c r="H766" s="64">
        <f t="shared" si="15"/>
        <v>54.372708219155825</v>
      </c>
      <c r="I766" s="64">
        <f t="shared" si="15"/>
        <v>366.221954329288</v>
      </c>
      <c r="J766" s="64">
        <f t="shared" si="15"/>
        <v>2.0499999999999998</v>
      </c>
      <c r="K766" s="267"/>
    </row>
    <row r="767" spans="1:11" ht="15" customHeight="1" x14ac:dyDescent="0.25">
      <c r="A767" s="376"/>
      <c r="B767" s="258" t="s">
        <v>29</v>
      </c>
      <c r="C767" s="282"/>
      <c r="D767" s="191"/>
      <c r="E767" s="105"/>
      <c r="F767" s="191"/>
      <c r="G767" s="105"/>
      <c r="H767" s="192"/>
      <c r="I767" s="192"/>
      <c r="J767" s="191"/>
      <c r="K767" s="259"/>
    </row>
    <row r="768" spans="1:11" ht="15" customHeight="1" x14ac:dyDescent="0.25">
      <c r="A768" s="369" t="s">
        <v>120</v>
      </c>
      <c r="B768" s="159"/>
      <c r="C768" s="85">
        <v>150</v>
      </c>
      <c r="D768" s="339"/>
      <c r="E768" s="84"/>
      <c r="F768" s="339">
        <v>4.3499999999999996</v>
      </c>
      <c r="G768" s="84">
        <v>3.75</v>
      </c>
      <c r="H768" s="339">
        <v>6.3</v>
      </c>
      <c r="I768" s="84">
        <v>76</v>
      </c>
      <c r="J768" s="339">
        <v>0.45</v>
      </c>
      <c r="K768" s="50" t="s">
        <v>111</v>
      </c>
    </row>
    <row r="769" spans="1:11" ht="18.75" customHeight="1" thickBot="1" x14ac:dyDescent="0.3">
      <c r="A769" s="110" t="s">
        <v>413</v>
      </c>
      <c r="B769" s="48" t="s">
        <v>126</v>
      </c>
      <c r="C769" s="85"/>
      <c r="D769" s="339">
        <v>155</v>
      </c>
      <c r="E769" s="84">
        <v>150</v>
      </c>
      <c r="F769" s="339"/>
      <c r="G769" s="84"/>
      <c r="H769" s="339"/>
      <c r="I769" s="84"/>
      <c r="J769" s="339"/>
      <c r="K769" s="50"/>
    </row>
    <row r="770" spans="1:11" ht="18" customHeight="1" thickBot="1" x14ac:dyDescent="0.3">
      <c r="A770" s="196" t="s">
        <v>28</v>
      </c>
      <c r="B770" s="106"/>
      <c r="C770" s="32">
        <v>150</v>
      </c>
      <c r="D770" s="62"/>
      <c r="E770" s="38"/>
      <c r="F770" s="97">
        <f>SUM(F768:F769)</f>
        <v>4.3499999999999996</v>
      </c>
      <c r="G770" s="35">
        <f t="shared" ref="G770:J770" si="16">SUM(G768:G769)</f>
        <v>3.75</v>
      </c>
      <c r="H770" s="97">
        <f t="shared" si="16"/>
        <v>6.3</v>
      </c>
      <c r="I770" s="35">
        <f t="shared" si="16"/>
        <v>76</v>
      </c>
      <c r="J770" s="97">
        <f t="shared" si="16"/>
        <v>0.45</v>
      </c>
      <c r="K770" s="313"/>
    </row>
    <row r="771" spans="1:11" ht="18" customHeight="1" x14ac:dyDescent="0.25">
      <c r="A771" s="376"/>
      <c r="B771" s="258" t="s">
        <v>30</v>
      </c>
      <c r="C771" s="282"/>
      <c r="D771" s="191"/>
      <c r="E771" s="346"/>
      <c r="F771" s="105"/>
      <c r="G771" s="191"/>
      <c r="H771" s="105"/>
      <c r="I771" s="191"/>
      <c r="J771" s="261"/>
      <c r="K771" s="268"/>
    </row>
    <row r="772" spans="1:11" ht="31.5" customHeight="1" x14ac:dyDescent="0.25">
      <c r="A772" s="202" t="s">
        <v>482</v>
      </c>
      <c r="B772" s="8"/>
      <c r="C772" s="189">
        <v>40</v>
      </c>
      <c r="D772" s="86"/>
      <c r="E772" s="46"/>
      <c r="F772" s="86">
        <v>0.52</v>
      </c>
      <c r="G772" s="46">
        <v>0.04</v>
      </c>
      <c r="H772" s="86">
        <v>3.16</v>
      </c>
      <c r="I772" s="46">
        <v>15.6</v>
      </c>
      <c r="J772" s="86"/>
      <c r="K772" s="493" t="s">
        <v>483</v>
      </c>
    </row>
    <row r="773" spans="1:11" ht="20.25" customHeight="1" x14ac:dyDescent="0.25">
      <c r="A773" s="202"/>
      <c r="B773" s="8" t="s">
        <v>484</v>
      </c>
      <c r="C773" s="189"/>
      <c r="D773" s="86">
        <v>50</v>
      </c>
      <c r="E773" s="46">
        <v>40</v>
      </c>
      <c r="F773" s="86"/>
      <c r="G773" s="46"/>
      <c r="H773" s="86"/>
      <c r="I773" s="46"/>
      <c r="J773" s="86"/>
      <c r="K773" s="46"/>
    </row>
    <row r="774" spans="1:11" ht="13.5" customHeight="1" x14ac:dyDescent="0.25">
      <c r="A774" s="202"/>
      <c r="B774" s="8" t="s">
        <v>46</v>
      </c>
      <c r="C774" s="189"/>
      <c r="D774" s="86">
        <v>0.4</v>
      </c>
      <c r="E774" s="46">
        <v>0.4</v>
      </c>
      <c r="F774" s="86"/>
      <c r="G774" s="46"/>
      <c r="H774" s="86"/>
      <c r="I774" s="46"/>
      <c r="J774" s="86"/>
      <c r="K774" s="46"/>
    </row>
    <row r="775" spans="1:11" ht="13.5" customHeight="1" x14ac:dyDescent="0.25">
      <c r="A775" s="9"/>
      <c r="B775" s="159"/>
      <c r="C775" s="164"/>
      <c r="D775" s="61"/>
      <c r="E775" s="216"/>
      <c r="F775" s="164"/>
      <c r="G775" s="9"/>
      <c r="H775" s="164"/>
      <c r="I775" s="9"/>
      <c r="J775" s="164"/>
      <c r="K775" s="164"/>
    </row>
    <row r="776" spans="1:11" ht="13.5" hidden="1" customHeight="1" x14ac:dyDescent="0.25">
      <c r="A776" s="9"/>
      <c r="B776" s="159"/>
      <c r="C776" s="164"/>
      <c r="D776" s="61"/>
      <c r="E776" s="216"/>
      <c r="F776" s="164"/>
      <c r="G776" s="9"/>
      <c r="H776" s="164"/>
      <c r="I776" s="9"/>
      <c r="J776" s="164"/>
      <c r="K776" s="164"/>
    </row>
    <row r="777" spans="1:11" ht="20.25" hidden="1" customHeight="1" x14ac:dyDescent="0.25">
      <c r="A777" s="9"/>
      <c r="B777" s="159"/>
      <c r="C777" s="164"/>
      <c r="D777" s="61"/>
      <c r="E777" s="216"/>
      <c r="F777" s="164"/>
      <c r="G777" s="9"/>
      <c r="H777" s="164"/>
      <c r="I777" s="9"/>
      <c r="J777" s="164"/>
      <c r="K777" s="164"/>
    </row>
    <row r="778" spans="1:11" ht="47.25" customHeight="1" x14ac:dyDescent="0.25">
      <c r="A778" s="44" t="s">
        <v>456</v>
      </c>
      <c r="C778" s="145" t="s">
        <v>102</v>
      </c>
      <c r="D778" s="86"/>
      <c r="E778" s="45"/>
      <c r="F778" s="46">
        <v>4.0790000000000006</v>
      </c>
      <c r="G778" s="86">
        <v>5.4335000000000004</v>
      </c>
      <c r="H778" s="46">
        <v>7.0059999999999993</v>
      </c>
      <c r="I778" s="86">
        <v>98.850000000000009</v>
      </c>
      <c r="J778" s="46">
        <v>0.61</v>
      </c>
      <c r="K778" s="50" t="s">
        <v>289</v>
      </c>
    </row>
    <row r="779" spans="1:11" ht="34.5" customHeight="1" x14ac:dyDescent="0.25">
      <c r="A779" s="44"/>
      <c r="B779" s="8" t="s">
        <v>457</v>
      </c>
      <c r="C779" s="145"/>
      <c r="D779" s="86">
        <v>14</v>
      </c>
      <c r="E779" s="45">
        <v>14</v>
      </c>
      <c r="F779" s="46"/>
      <c r="G779" s="86"/>
      <c r="H779" s="46"/>
      <c r="I779" s="86"/>
      <c r="J779" s="46"/>
      <c r="K779" s="50"/>
    </row>
    <row r="780" spans="1:11" ht="34.5" customHeight="1" x14ac:dyDescent="0.25">
      <c r="A780" s="44"/>
      <c r="B780" s="8" t="s">
        <v>266</v>
      </c>
      <c r="C780" s="145"/>
      <c r="D780" s="86"/>
      <c r="E780" s="45">
        <v>10</v>
      </c>
      <c r="F780" s="46"/>
      <c r="G780" s="86"/>
      <c r="H780" s="46"/>
      <c r="I780" s="86"/>
      <c r="J780" s="46"/>
      <c r="K780" s="50"/>
    </row>
    <row r="781" spans="1:11" ht="18.75" customHeight="1" x14ac:dyDescent="0.25">
      <c r="A781" s="44"/>
      <c r="B781" s="48" t="s">
        <v>73</v>
      </c>
      <c r="C781" s="145"/>
      <c r="D781" s="86">
        <v>11.3</v>
      </c>
      <c r="E781" s="45">
        <v>11.3</v>
      </c>
      <c r="F781" s="46"/>
      <c r="G781" s="86"/>
      <c r="H781" s="46"/>
      <c r="I781" s="86"/>
      <c r="J781" s="46"/>
      <c r="K781" s="50"/>
    </row>
    <row r="782" spans="1:11" ht="18.75" customHeight="1" x14ac:dyDescent="0.25">
      <c r="A782" s="44"/>
      <c r="B782" s="48" t="s">
        <v>43</v>
      </c>
      <c r="C782" s="145"/>
      <c r="D782" s="86">
        <v>3.6</v>
      </c>
      <c r="E782" s="45">
        <v>3</v>
      </c>
      <c r="F782" s="46"/>
      <c r="G782" s="86"/>
      <c r="H782" s="46"/>
      <c r="I782" s="86"/>
      <c r="J782" s="46"/>
      <c r="K782" s="50"/>
    </row>
    <row r="783" spans="1:11" ht="18.75" customHeight="1" x14ac:dyDescent="0.25">
      <c r="A783" s="44"/>
      <c r="B783" s="48" t="s">
        <v>108</v>
      </c>
      <c r="C783" s="145"/>
      <c r="D783" s="86">
        <v>2.1</v>
      </c>
      <c r="E783" s="45">
        <v>2.1</v>
      </c>
      <c r="F783" s="46"/>
      <c r="G783" s="86"/>
      <c r="H783" s="46"/>
      <c r="I783" s="86"/>
      <c r="J783" s="46"/>
      <c r="K783" s="50"/>
    </row>
    <row r="784" spans="1:11" ht="18.75" customHeight="1" x14ac:dyDescent="0.25">
      <c r="A784" s="44"/>
      <c r="B784" s="48" t="s">
        <v>162</v>
      </c>
      <c r="C784" s="145"/>
      <c r="D784" s="86">
        <v>0.2</v>
      </c>
      <c r="E784" s="45">
        <v>0.2</v>
      </c>
      <c r="F784" s="46"/>
      <c r="G784" s="86"/>
      <c r="H784" s="46"/>
      <c r="I784" s="86"/>
      <c r="J784" s="46"/>
      <c r="K784" s="50"/>
    </row>
    <row r="785" spans="1:11" ht="18.75" customHeight="1" x14ac:dyDescent="0.25">
      <c r="A785" s="44"/>
      <c r="B785" s="48" t="s">
        <v>373</v>
      </c>
      <c r="C785" s="145"/>
      <c r="D785" s="86"/>
      <c r="E785" s="45">
        <v>12</v>
      </c>
      <c r="F785" s="46"/>
      <c r="G785" s="86"/>
      <c r="H785" s="46"/>
      <c r="I785" s="86"/>
      <c r="J785" s="46"/>
      <c r="K785" s="50"/>
    </row>
    <row r="786" spans="1:11" ht="18.75" customHeight="1" x14ac:dyDescent="0.25">
      <c r="A786" s="44"/>
      <c r="B786" s="361" t="s">
        <v>64</v>
      </c>
      <c r="C786" s="288"/>
      <c r="D786" s="358">
        <v>7.5</v>
      </c>
      <c r="E786" s="113">
        <v>6</v>
      </c>
      <c r="F786" s="46"/>
      <c r="G786" s="86"/>
      <c r="H786" s="46"/>
      <c r="I786" s="86"/>
      <c r="J786" s="46"/>
      <c r="K786" s="50"/>
    </row>
    <row r="787" spans="1:11" ht="18.75" customHeight="1" x14ac:dyDescent="0.25">
      <c r="A787" s="44"/>
      <c r="B787" s="361" t="s">
        <v>83</v>
      </c>
      <c r="C787" s="288"/>
      <c r="D787" s="358">
        <v>7.14</v>
      </c>
      <c r="E787" s="113">
        <v>6</v>
      </c>
      <c r="F787" s="46"/>
      <c r="G787" s="86"/>
      <c r="H787" s="46"/>
      <c r="I787" s="86"/>
      <c r="J787" s="46"/>
      <c r="K787" s="50"/>
    </row>
    <row r="788" spans="1:11" ht="18.75" customHeight="1" x14ac:dyDescent="0.25">
      <c r="A788" s="44"/>
      <c r="B788" s="48" t="s">
        <v>104</v>
      </c>
      <c r="C788" s="145"/>
      <c r="D788" s="86">
        <v>3</v>
      </c>
      <c r="E788" s="45">
        <v>3</v>
      </c>
      <c r="F788" s="167"/>
      <c r="H788" s="167"/>
      <c r="I788" s="86"/>
      <c r="J788" s="46"/>
      <c r="K788" s="50"/>
    </row>
    <row r="789" spans="1:11" ht="18.75" customHeight="1" x14ac:dyDescent="0.25">
      <c r="A789" s="44"/>
      <c r="B789" s="48" t="s">
        <v>66</v>
      </c>
      <c r="C789" s="145"/>
      <c r="D789" s="86">
        <v>143</v>
      </c>
      <c r="E789" s="45">
        <v>143</v>
      </c>
      <c r="F789" s="167"/>
      <c r="H789" s="167"/>
      <c r="I789" s="86"/>
      <c r="J789" s="46"/>
      <c r="K789" s="50"/>
    </row>
    <row r="790" spans="1:11" ht="18.75" customHeight="1" x14ac:dyDescent="0.25">
      <c r="A790" s="44"/>
      <c r="B790" s="48" t="s">
        <v>162</v>
      </c>
      <c r="C790" s="145"/>
      <c r="D790" s="86">
        <v>0.65</v>
      </c>
      <c r="E790" s="45">
        <v>0.65</v>
      </c>
      <c r="F790" s="167"/>
      <c r="H790" s="167"/>
      <c r="I790" s="86"/>
      <c r="J790" s="46"/>
      <c r="K790" s="50"/>
    </row>
    <row r="791" spans="1:11" ht="24.75" customHeight="1" x14ac:dyDescent="0.25">
      <c r="A791" s="98" t="s">
        <v>403</v>
      </c>
      <c r="B791" s="8"/>
      <c r="C791" s="28">
        <v>50</v>
      </c>
      <c r="D791" s="29"/>
      <c r="E791" s="203"/>
      <c r="F791" s="29">
        <v>6.4139999999999997</v>
      </c>
      <c r="G791" s="203">
        <v>3.41</v>
      </c>
      <c r="H791" s="29">
        <v>5.5840000000000005</v>
      </c>
      <c r="I791" s="203">
        <v>72.63</v>
      </c>
      <c r="J791" s="29">
        <v>0.33</v>
      </c>
      <c r="K791" s="205" t="s">
        <v>404</v>
      </c>
    </row>
    <row r="792" spans="1:11" x14ac:dyDescent="0.25">
      <c r="A792" s="98"/>
      <c r="B792" s="8" t="s">
        <v>109</v>
      </c>
      <c r="C792" s="43"/>
      <c r="D792" s="29">
        <v>45.22</v>
      </c>
      <c r="E792" s="203">
        <v>33</v>
      </c>
      <c r="F792" s="29"/>
      <c r="G792" s="203"/>
      <c r="H792" s="29"/>
      <c r="I792" s="203"/>
      <c r="J792" s="29"/>
      <c r="K792" s="205"/>
    </row>
    <row r="793" spans="1:11" x14ac:dyDescent="0.25">
      <c r="A793" s="98"/>
      <c r="B793" s="8" t="s">
        <v>147</v>
      </c>
      <c r="C793" s="43"/>
      <c r="D793" s="29">
        <v>0.5</v>
      </c>
      <c r="E793" s="203">
        <v>0.5</v>
      </c>
      <c r="F793" s="29"/>
      <c r="G793" s="203"/>
      <c r="H793" s="29"/>
      <c r="I793" s="203"/>
      <c r="J793" s="15"/>
      <c r="K793" s="205"/>
    </row>
    <row r="794" spans="1:11" x14ac:dyDescent="0.25">
      <c r="A794" s="98"/>
      <c r="B794" s="8" t="s">
        <v>171</v>
      </c>
      <c r="C794" s="43"/>
      <c r="D794" s="29">
        <v>9</v>
      </c>
      <c r="E794" s="203">
        <v>9</v>
      </c>
      <c r="F794" s="29"/>
      <c r="G794" s="203"/>
      <c r="H794" s="29"/>
      <c r="I794" s="203"/>
      <c r="J794" s="15"/>
      <c r="K794" s="205"/>
    </row>
    <row r="795" spans="1:11" x14ac:dyDescent="0.25">
      <c r="A795" s="98"/>
      <c r="B795" s="8" t="s">
        <v>129</v>
      </c>
      <c r="C795" s="43"/>
      <c r="D795" s="29">
        <v>13</v>
      </c>
      <c r="E795" s="203">
        <v>13</v>
      </c>
      <c r="F795" s="29"/>
      <c r="G795" s="203"/>
      <c r="H795" s="29"/>
      <c r="I795" s="203"/>
      <c r="J795" s="15"/>
      <c r="K795" s="205"/>
    </row>
    <row r="796" spans="1:11" x14ac:dyDescent="0.25">
      <c r="A796" s="98"/>
      <c r="B796" s="8" t="s">
        <v>70</v>
      </c>
      <c r="C796" s="43"/>
      <c r="D796" s="29">
        <v>5</v>
      </c>
      <c r="E796" s="203">
        <v>5</v>
      </c>
      <c r="F796" s="29"/>
      <c r="G796" s="203"/>
      <c r="H796" s="29"/>
      <c r="I796" s="203"/>
      <c r="J796" s="15"/>
      <c r="K796" s="205"/>
    </row>
    <row r="797" spans="1:11" x14ac:dyDescent="0.25">
      <c r="A797" s="98"/>
      <c r="B797" s="8" t="s">
        <v>38</v>
      </c>
      <c r="C797" s="43"/>
      <c r="D797" s="29"/>
      <c r="E797" s="203">
        <v>58</v>
      </c>
      <c r="F797" s="29"/>
      <c r="G797" s="203"/>
      <c r="H797" s="29"/>
      <c r="I797" s="203"/>
      <c r="J797" s="15"/>
      <c r="K797" s="205"/>
    </row>
    <row r="798" spans="1:11" x14ac:dyDescent="0.25">
      <c r="A798" s="98"/>
      <c r="B798" s="8" t="s">
        <v>104</v>
      </c>
      <c r="C798" s="43"/>
      <c r="D798" s="29">
        <v>2</v>
      </c>
      <c r="E798" s="203">
        <v>2</v>
      </c>
      <c r="F798" s="29"/>
      <c r="G798" s="203"/>
      <c r="H798" s="29"/>
      <c r="I798" s="203"/>
      <c r="J798" s="15"/>
      <c r="K798" s="205"/>
    </row>
    <row r="799" spans="1:11" ht="29.25" customHeight="1" x14ac:dyDescent="0.25">
      <c r="A799" s="44" t="s">
        <v>438</v>
      </c>
      <c r="B799" s="464"/>
      <c r="C799" s="85" t="s">
        <v>190</v>
      </c>
      <c r="D799" s="339"/>
      <c r="E799" s="84"/>
      <c r="F799" s="339">
        <v>2.6933999999999996</v>
      </c>
      <c r="G799" s="84">
        <v>5.3932999999999991</v>
      </c>
      <c r="H799" s="339">
        <v>26.929600000000001</v>
      </c>
      <c r="I799" s="84">
        <v>166.98</v>
      </c>
      <c r="J799" s="86">
        <v>0.02</v>
      </c>
      <c r="K799" s="47" t="s">
        <v>439</v>
      </c>
    </row>
    <row r="800" spans="1:11" x14ac:dyDescent="0.25">
      <c r="A800" s="369"/>
      <c r="B800" s="159" t="s">
        <v>17</v>
      </c>
      <c r="C800" s="85"/>
      <c r="D800" s="339">
        <v>39.6</v>
      </c>
      <c r="E800" s="84">
        <v>39.6</v>
      </c>
      <c r="F800" s="339"/>
      <c r="G800" s="84"/>
      <c r="H800" s="339"/>
      <c r="I800" s="84"/>
      <c r="J800" s="29"/>
      <c r="K800" s="205"/>
    </row>
    <row r="801" spans="1:11" x14ac:dyDescent="0.25">
      <c r="A801" s="369"/>
      <c r="B801" s="219" t="s">
        <v>147</v>
      </c>
      <c r="C801" s="85"/>
      <c r="D801" s="339">
        <v>0.5</v>
      </c>
      <c r="E801" s="84">
        <v>0.5</v>
      </c>
      <c r="F801" s="339"/>
      <c r="G801" s="84"/>
      <c r="H801" s="339"/>
      <c r="I801" s="84"/>
      <c r="J801" s="29"/>
      <c r="K801" s="205"/>
    </row>
    <row r="802" spans="1:11" x14ac:dyDescent="0.25">
      <c r="A802" s="369"/>
      <c r="B802" s="159" t="s">
        <v>136</v>
      </c>
      <c r="C802" s="85"/>
      <c r="D802" s="339">
        <v>240</v>
      </c>
      <c r="E802" s="84">
        <v>240</v>
      </c>
      <c r="F802" s="339"/>
      <c r="G802" s="84"/>
      <c r="H802" s="339"/>
      <c r="I802" s="84"/>
      <c r="J802" s="29"/>
      <c r="K802" s="205"/>
    </row>
    <row r="803" spans="1:11" x14ac:dyDescent="0.25">
      <c r="A803" s="369"/>
      <c r="B803" s="159" t="s">
        <v>22</v>
      </c>
      <c r="C803" s="85"/>
      <c r="D803" s="339">
        <v>2</v>
      </c>
      <c r="E803" s="84">
        <v>2</v>
      </c>
      <c r="F803" s="339"/>
      <c r="G803" s="84"/>
      <c r="H803" s="339"/>
      <c r="I803" s="84"/>
      <c r="J803" s="29"/>
      <c r="K803" s="205"/>
    </row>
    <row r="804" spans="1:11" ht="29.25" customHeight="1" x14ac:dyDescent="0.25">
      <c r="A804" s="110" t="s">
        <v>194</v>
      </c>
      <c r="C804" s="314">
        <v>150</v>
      </c>
      <c r="D804" s="86"/>
      <c r="E804" s="46"/>
      <c r="F804" s="86">
        <v>0.45</v>
      </c>
      <c r="G804" s="46">
        <v>0.08</v>
      </c>
      <c r="H804" s="229">
        <v>13.5</v>
      </c>
      <c r="I804" s="357">
        <v>62.7</v>
      </c>
      <c r="J804" s="118">
        <v>0.83</v>
      </c>
      <c r="K804" s="50" t="s">
        <v>223</v>
      </c>
    </row>
    <row r="805" spans="1:11" ht="15" customHeight="1" x14ac:dyDescent="0.25">
      <c r="A805" s="110"/>
      <c r="B805" s="48" t="s">
        <v>195</v>
      </c>
      <c r="C805" s="189"/>
      <c r="D805" s="86">
        <v>17.5</v>
      </c>
      <c r="E805" s="46">
        <v>17.5</v>
      </c>
      <c r="F805" s="118"/>
      <c r="G805" s="189"/>
      <c r="H805" s="118"/>
      <c r="I805" s="357"/>
      <c r="J805" s="118"/>
      <c r="K805" s="50"/>
    </row>
    <row r="806" spans="1:11" ht="15" customHeight="1" x14ac:dyDescent="0.25">
      <c r="A806" s="110"/>
      <c r="B806" s="48" t="s">
        <v>21</v>
      </c>
      <c r="C806" s="189"/>
      <c r="D806" s="86">
        <v>5</v>
      </c>
      <c r="E806" s="46">
        <v>5</v>
      </c>
      <c r="F806" s="118"/>
      <c r="G806" s="189"/>
      <c r="H806" s="118"/>
      <c r="I806" s="357"/>
      <c r="J806" s="118"/>
      <c r="K806" s="50"/>
    </row>
    <row r="807" spans="1:11" ht="15" customHeight="1" x14ac:dyDescent="0.25">
      <c r="A807" s="110"/>
      <c r="B807" s="48" t="s">
        <v>49</v>
      </c>
      <c r="C807" s="189"/>
      <c r="D807" s="86">
        <v>150</v>
      </c>
      <c r="E807" s="46">
        <v>150</v>
      </c>
      <c r="F807" s="118"/>
      <c r="G807" s="189"/>
      <c r="H807" s="118"/>
      <c r="I807" s="357"/>
      <c r="J807" s="118"/>
      <c r="K807" s="50"/>
    </row>
    <row r="808" spans="1:11" ht="15" customHeight="1" thickBot="1" x14ac:dyDescent="0.3">
      <c r="A808" s="110" t="s">
        <v>161</v>
      </c>
      <c r="C808" s="189">
        <v>35</v>
      </c>
      <c r="D808" s="86">
        <v>35</v>
      </c>
      <c r="E808" s="45">
        <v>35</v>
      </c>
      <c r="F808" s="124">
        <v>2.3076923076923075</v>
      </c>
      <c r="G808" s="194">
        <v>0.41958041958041958</v>
      </c>
      <c r="H808" s="124">
        <v>13.846153846153847</v>
      </c>
      <c r="I808" s="194">
        <v>69.230769230769241</v>
      </c>
      <c r="J808" s="189"/>
      <c r="K808" s="214" t="s">
        <v>278</v>
      </c>
    </row>
    <row r="809" spans="1:11" ht="15" customHeight="1" thickBot="1" x14ac:dyDescent="0.3">
      <c r="A809" s="377" t="s">
        <v>28</v>
      </c>
      <c r="B809" s="265"/>
      <c r="C809" s="315">
        <f>C772+160+C791+112+C804+C808</f>
        <v>547</v>
      </c>
      <c r="D809" s="256"/>
      <c r="E809" s="255"/>
      <c r="F809" s="64">
        <f>SUM(F771:F808)</f>
        <v>16.464092307692304</v>
      </c>
      <c r="G809" s="64">
        <f>SUM(G771:G808)</f>
        <v>14.776380419580422</v>
      </c>
      <c r="H809" s="64">
        <f>SUM(H771:H808)</f>
        <v>70.025753846153847</v>
      </c>
      <c r="I809" s="64">
        <f>SUM(I771:I808)</f>
        <v>485.99076923076916</v>
      </c>
      <c r="J809" s="64">
        <f>SUM(J771:J808)</f>
        <v>1.79</v>
      </c>
      <c r="K809" s="267"/>
    </row>
    <row r="810" spans="1:11" ht="35.25" customHeight="1" x14ac:dyDescent="0.25">
      <c r="A810" s="110"/>
      <c r="B810" s="364" t="s">
        <v>192</v>
      </c>
      <c r="C810" s="85"/>
      <c r="D810" s="339"/>
      <c r="E810" s="84"/>
      <c r="F810" s="339"/>
      <c r="G810" s="316"/>
      <c r="H810" s="339"/>
      <c r="I810" s="316"/>
      <c r="J810" s="339"/>
      <c r="K810" s="259"/>
    </row>
    <row r="811" spans="1:11" ht="15" customHeight="1" x14ac:dyDescent="0.2">
      <c r="A811" s="381" t="s">
        <v>42</v>
      </c>
      <c r="B811" s="224"/>
      <c r="C811" s="85">
        <v>100</v>
      </c>
      <c r="D811" s="339">
        <v>100</v>
      </c>
      <c r="E811" s="84">
        <v>100</v>
      </c>
      <c r="F811" s="339">
        <v>0.4</v>
      </c>
      <c r="G811" s="84">
        <v>0.4</v>
      </c>
      <c r="H811" s="339">
        <v>9.8000000000000007</v>
      </c>
      <c r="I811" s="84">
        <v>47</v>
      </c>
      <c r="J811" s="339">
        <v>10</v>
      </c>
      <c r="K811" s="175" t="s">
        <v>113</v>
      </c>
    </row>
    <row r="812" spans="1:11" ht="21" customHeight="1" x14ac:dyDescent="0.25">
      <c r="A812" s="381" t="s">
        <v>422</v>
      </c>
      <c r="B812" s="366"/>
      <c r="C812" s="157"/>
      <c r="D812" s="339"/>
      <c r="E812" s="84"/>
      <c r="F812" s="365"/>
      <c r="G812" s="157"/>
      <c r="H812" s="365"/>
      <c r="I812" s="157"/>
      <c r="J812" s="367"/>
      <c r="K812" s="47" t="s">
        <v>283</v>
      </c>
    </row>
    <row r="813" spans="1:11" ht="26.25" customHeight="1" x14ac:dyDescent="0.25">
      <c r="A813" s="110" t="s">
        <v>424</v>
      </c>
      <c r="C813" s="145">
        <v>75</v>
      </c>
      <c r="D813" s="86"/>
      <c r="E813" s="45"/>
      <c r="F813" s="46">
        <v>8.4</v>
      </c>
      <c r="G813" s="86">
        <v>4.76</v>
      </c>
      <c r="H813" s="46">
        <v>28.43</v>
      </c>
      <c r="I813" s="46">
        <v>201</v>
      </c>
      <c r="J813" s="86"/>
      <c r="K813" s="50" t="s">
        <v>425</v>
      </c>
    </row>
    <row r="814" spans="1:11" ht="15" customHeight="1" x14ac:dyDescent="0.25">
      <c r="A814" s="110"/>
      <c r="B814" s="48" t="s">
        <v>73</v>
      </c>
      <c r="C814" s="145"/>
      <c r="D814" s="86">
        <v>23.25</v>
      </c>
      <c r="E814" s="45">
        <v>23.25</v>
      </c>
      <c r="F814" s="46"/>
      <c r="G814" s="86"/>
      <c r="H814" s="46"/>
      <c r="I814" s="46"/>
      <c r="J814" s="86"/>
      <c r="K814" s="50"/>
    </row>
    <row r="815" spans="1:11" ht="15" customHeight="1" x14ac:dyDescent="0.25">
      <c r="A815" s="110"/>
      <c r="B815" s="48" t="s">
        <v>426</v>
      </c>
      <c r="C815" s="145"/>
      <c r="D815" s="86">
        <v>0.75</v>
      </c>
      <c r="E815" s="45">
        <v>0.75</v>
      </c>
      <c r="F815" s="46"/>
      <c r="G815" s="86"/>
      <c r="H815" s="46"/>
      <c r="I815" s="46"/>
      <c r="J815" s="86"/>
      <c r="K815" s="50"/>
    </row>
    <row r="816" spans="1:11" ht="15" customHeight="1" x14ac:dyDescent="0.25">
      <c r="A816" s="110"/>
      <c r="B816" s="48" t="s">
        <v>243</v>
      </c>
      <c r="C816" s="145"/>
      <c r="D816" s="86">
        <v>2.34</v>
      </c>
      <c r="E816" s="45">
        <v>1.95</v>
      </c>
      <c r="F816" s="46"/>
      <c r="G816" s="86"/>
      <c r="H816" s="46"/>
      <c r="I816" s="46"/>
      <c r="J816" s="86"/>
      <c r="K816" s="50"/>
    </row>
    <row r="817" spans="1:11" ht="15" customHeight="1" x14ac:dyDescent="0.25">
      <c r="A817" s="110"/>
      <c r="B817" s="48" t="s">
        <v>44</v>
      </c>
      <c r="C817" s="145"/>
      <c r="D817" s="86">
        <v>1.95</v>
      </c>
      <c r="E817" s="45">
        <v>1.95</v>
      </c>
      <c r="F817" s="46"/>
      <c r="G817" s="86"/>
      <c r="H817" s="46"/>
      <c r="I817" s="46"/>
      <c r="J817" s="86"/>
      <c r="K817" s="50"/>
    </row>
    <row r="818" spans="1:11" ht="15" customHeight="1" x14ac:dyDescent="0.25">
      <c r="A818" s="110"/>
      <c r="B818" s="48" t="s">
        <v>296</v>
      </c>
      <c r="C818" s="145"/>
      <c r="D818" s="86">
        <v>0.75</v>
      </c>
      <c r="E818" s="45">
        <v>0.75</v>
      </c>
      <c r="F818" s="46"/>
      <c r="G818" s="86"/>
      <c r="H818" s="46"/>
      <c r="I818" s="46"/>
      <c r="J818" s="86"/>
      <c r="K818" s="50"/>
    </row>
    <row r="819" spans="1:11" ht="15" customHeight="1" x14ac:dyDescent="0.25">
      <c r="A819" s="110"/>
      <c r="B819" s="48" t="s">
        <v>129</v>
      </c>
      <c r="C819" s="145"/>
      <c r="D819" s="86">
        <v>9.4</v>
      </c>
      <c r="E819" s="45">
        <v>9.4</v>
      </c>
      <c r="F819" s="46"/>
      <c r="G819" s="86"/>
      <c r="H819" s="46"/>
      <c r="I819" s="46"/>
      <c r="J819" s="86"/>
      <c r="K819" s="50"/>
    </row>
    <row r="820" spans="1:11" ht="15" customHeight="1" x14ac:dyDescent="0.25">
      <c r="A820" s="110"/>
      <c r="B820" s="48" t="s">
        <v>74</v>
      </c>
      <c r="C820" s="145"/>
      <c r="D820" s="86">
        <v>0.23</v>
      </c>
      <c r="E820" s="45">
        <v>0.23</v>
      </c>
      <c r="F820" s="46"/>
      <c r="G820" s="86"/>
      <c r="H820" s="46"/>
      <c r="I820" s="46"/>
      <c r="J820" s="86"/>
      <c r="K820" s="50"/>
    </row>
    <row r="821" spans="1:11" ht="15" customHeight="1" x14ac:dyDescent="0.25">
      <c r="A821" s="110"/>
      <c r="B821" s="48" t="s">
        <v>147</v>
      </c>
      <c r="C821" s="145"/>
      <c r="D821" s="86">
        <v>0.3</v>
      </c>
      <c r="E821" s="45">
        <v>0.3</v>
      </c>
      <c r="F821" s="46"/>
      <c r="G821" s="86"/>
      <c r="H821" s="46"/>
      <c r="I821" s="46"/>
      <c r="J821" s="86"/>
      <c r="K821" s="50"/>
    </row>
    <row r="822" spans="1:11" ht="15" customHeight="1" x14ac:dyDescent="0.25">
      <c r="A822" s="110"/>
      <c r="B822" s="48" t="s">
        <v>118</v>
      </c>
      <c r="C822" s="145"/>
      <c r="D822" s="86"/>
      <c r="E822" s="45">
        <v>37.5</v>
      </c>
      <c r="F822" s="46"/>
      <c r="G822" s="86"/>
      <c r="H822" s="46"/>
      <c r="I822" s="46"/>
      <c r="J822" s="86"/>
      <c r="K822" s="50"/>
    </row>
    <row r="823" spans="1:11" ht="15" customHeight="1" x14ac:dyDescent="0.25">
      <c r="A823" s="110"/>
      <c r="B823" s="48" t="s">
        <v>231</v>
      </c>
      <c r="C823" s="145"/>
      <c r="D823" s="86">
        <v>17.850000000000001</v>
      </c>
      <c r="E823" s="45">
        <v>17</v>
      </c>
      <c r="F823" s="46"/>
      <c r="G823" s="86"/>
      <c r="H823" s="46"/>
      <c r="I823" s="46"/>
      <c r="J823" s="86"/>
      <c r="K823" s="50"/>
    </row>
    <row r="824" spans="1:11" ht="15" customHeight="1" x14ac:dyDescent="0.25">
      <c r="A824" s="110"/>
      <c r="B824" s="48" t="s">
        <v>216</v>
      </c>
      <c r="C824" s="145"/>
      <c r="D824" s="86">
        <v>17.850000000000001</v>
      </c>
      <c r="E824" s="45">
        <v>17</v>
      </c>
      <c r="F824" s="46"/>
      <c r="G824" s="86"/>
      <c r="H824" s="46"/>
      <c r="I824" s="46"/>
      <c r="J824" s="86"/>
      <c r="K824" s="50"/>
    </row>
    <row r="825" spans="1:11" ht="15" customHeight="1" x14ac:dyDescent="0.25">
      <c r="A825" s="110"/>
      <c r="B825" s="48" t="s">
        <v>105</v>
      </c>
      <c r="C825" s="145"/>
      <c r="D825" s="86">
        <v>29.3</v>
      </c>
      <c r="E825" s="45">
        <v>22</v>
      </c>
      <c r="F825" s="46"/>
      <c r="G825" s="86"/>
      <c r="H825" s="46"/>
      <c r="I825" s="46"/>
      <c r="J825" s="86"/>
      <c r="K825" s="50"/>
    </row>
    <row r="826" spans="1:11" ht="15" customHeight="1" x14ac:dyDescent="0.25">
      <c r="A826" s="110"/>
      <c r="B826" s="48" t="s">
        <v>83</v>
      </c>
      <c r="C826" s="145"/>
      <c r="D826" s="86">
        <v>7.8</v>
      </c>
      <c r="E826" s="45">
        <v>6.5</v>
      </c>
      <c r="F826" s="46"/>
      <c r="G826" s="86"/>
      <c r="H826" s="46"/>
      <c r="I826" s="46"/>
      <c r="J826" s="86"/>
      <c r="K826" s="50"/>
    </row>
    <row r="827" spans="1:11" ht="15" customHeight="1" x14ac:dyDescent="0.25">
      <c r="A827" s="110"/>
      <c r="B827" s="48" t="s">
        <v>44</v>
      </c>
      <c r="C827" s="145"/>
      <c r="D827" s="86">
        <v>3.4</v>
      </c>
      <c r="E827" s="45">
        <v>3.4</v>
      </c>
      <c r="F827" s="46"/>
      <c r="G827" s="86"/>
      <c r="H827" s="46"/>
      <c r="I827" s="46"/>
      <c r="J827" s="86"/>
      <c r="K827" s="50"/>
    </row>
    <row r="828" spans="1:11" ht="15" customHeight="1" x14ac:dyDescent="0.25">
      <c r="A828" s="110"/>
      <c r="B828" s="48" t="s">
        <v>147</v>
      </c>
      <c r="C828" s="145"/>
      <c r="D828" s="86">
        <v>0.4</v>
      </c>
      <c r="E828" s="45">
        <v>0.4</v>
      </c>
      <c r="F828" s="46"/>
      <c r="G828" s="86"/>
      <c r="H828" s="46"/>
      <c r="I828" s="46"/>
      <c r="J828" s="86"/>
      <c r="K828" s="50"/>
    </row>
    <row r="829" spans="1:11" ht="15" customHeight="1" x14ac:dyDescent="0.25">
      <c r="A829" s="110"/>
      <c r="B829" s="48" t="s">
        <v>427</v>
      </c>
      <c r="C829" s="145"/>
      <c r="D829" s="86"/>
      <c r="E829" s="45">
        <v>49</v>
      </c>
      <c r="F829" s="46"/>
      <c r="G829" s="46"/>
      <c r="H829" s="46"/>
      <c r="I829" s="46"/>
      <c r="J829" s="86"/>
      <c r="K829" s="50"/>
    </row>
    <row r="830" spans="1:11" ht="15" customHeight="1" x14ac:dyDescent="0.25">
      <c r="A830" s="110"/>
      <c r="B830" s="48" t="s">
        <v>243</v>
      </c>
      <c r="C830" s="145"/>
      <c r="D830" s="86">
        <v>1.44</v>
      </c>
      <c r="E830" s="45">
        <v>1.2</v>
      </c>
      <c r="F830" s="46"/>
      <c r="G830" s="86"/>
      <c r="H830" s="46"/>
      <c r="I830" s="46"/>
      <c r="J830" s="86"/>
      <c r="K830" s="50"/>
    </row>
    <row r="831" spans="1:11" ht="15" customHeight="1" x14ac:dyDescent="0.25">
      <c r="A831" s="110"/>
      <c r="B831" s="48" t="s">
        <v>428</v>
      </c>
      <c r="C831" s="145"/>
      <c r="D831" s="86">
        <v>0.23</v>
      </c>
      <c r="E831" s="45">
        <v>0.23</v>
      </c>
      <c r="F831" s="46"/>
      <c r="G831" s="86"/>
      <c r="H831" s="46"/>
      <c r="I831" s="46"/>
      <c r="K831" s="50"/>
    </row>
    <row r="832" spans="1:11" ht="15" customHeight="1" x14ac:dyDescent="0.25">
      <c r="A832" s="110"/>
      <c r="B832" s="48" t="s">
        <v>429</v>
      </c>
      <c r="C832" s="145"/>
      <c r="D832" s="86">
        <v>0.75</v>
      </c>
      <c r="E832" s="45">
        <v>0.75</v>
      </c>
      <c r="F832" s="46"/>
      <c r="G832" s="86"/>
      <c r="H832" s="46"/>
      <c r="I832" s="46"/>
      <c r="K832" s="50"/>
    </row>
    <row r="833" spans="1:11" ht="29.25" customHeight="1" x14ac:dyDescent="0.25">
      <c r="A833" s="110" t="s">
        <v>59</v>
      </c>
      <c r="C833" s="145" t="s">
        <v>179</v>
      </c>
      <c r="D833" s="86"/>
      <c r="E833" s="45"/>
      <c r="F833" s="46">
        <v>0.10257608505169695</v>
      </c>
      <c r="G833" s="86">
        <v>2.0586983552110021E-2</v>
      </c>
      <c r="H833" s="46">
        <v>5.1790380779918719</v>
      </c>
      <c r="I833" s="46">
        <v>21.78</v>
      </c>
      <c r="J833" s="86">
        <v>2.2400000000000002</v>
      </c>
      <c r="K833" s="50" t="s">
        <v>280</v>
      </c>
    </row>
    <row r="834" spans="1:11" ht="19.5" customHeight="1" x14ac:dyDescent="0.25">
      <c r="A834" s="110"/>
      <c r="B834" s="48" t="s">
        <v>160</v>
      </c>
      <c r="C834" s="145"/>
      <c r="D834" s="86">
        <v>0.4</v>
      </c>
      <c r="E834" s="45">
        <v>0.4</v>
      </c>
      <c r="F834" s="46"/>
      <c r="G834" s="86"/>
      <c r="H834" s="46"/>
      <c r="I834" s="46"/>
      <c r="J834" s="86"/>
      <c r="K834" s="50"/>
    </row>
    <row r="835" spans="1:11" ht="16.5" customHeight="1" x14ac:dyDescent="0.25">
      <c r="A835" s="110"/>
      <c r="B835" s="48" t="s">
        <v>46</v>
      </c>
      <c r="C835" s="145"/>
      <c r="D835" s="86">
        <v>5</v>
      </c>
      <c r="E835" s="45">
        <v>5</v>
      </c>
      <c r="F835" s="46"/>
      <c r="G835" s="86"/>
      <c r="H835" s="46"/>
      <c r="I835" s="46"/>
      <c r="J835" s="86"/>
      <c r="K835" s="50"/>
    </row>
    <row r="836" spans="1:11" ht="19.5" customHeight="1" x14ac:dyDescent="0.25">
      <c r="A836" s="110"/>
      <c r="B836" s="48" t="s">
        <v>60</v>
      </c>
      <c r="C836" s="145"/>
      <c r="D836" s="125">
        <v>5.55</v>
      </c>
      <c r="E836" s="45">
        <v>5</v>
      </c>
      <c r="F836" s="46"/>
      <c r="G836" s="86"/>
      <c r="H836" s="46"/>
      <c r="I836" s="46"/>
      <c r="J836" s="86"/>
      <c r="K836" s="50"/>
    </row>
    <row r="837" spans="1:11" ht="19.5" customHeight="1" thickBot="1" x14ac:dyDescent="0.3">
      <c r="A837" s="110"/>
      <c r="B837" s="48" t="s">
        <v>49</v>
      </c>
      <c r="C837" s="145"/>
      <c r="D837" s="46">
        <v>150</v>
      </c>
      <c r="E837" s="45">
        <v>150</v>
      </c>
      <c r="F837" s="46"/>
      <c r="G837" s="86"/>
      <c r="H837" s="46"/>
      <c r="I837" s="46"/>
      <c r="J837" s="86"/>
      <c r="K837" s="214"/>
    </row>
    <row r="838" spans="1:11" ht="15" customHeight="1" thickBot="1" x14ac:dyDescent="0.3">
      <c r="A838" s="377" t="s">
        <v>28</v>
      </c>
      <c r="B838" s="265"/>
      <c r="C838" s="295">
        <f>C811+C813+160</f>
        <v>335</v>
      </c>
      <c r="D838" s="256"/>
      <c r="E838" s="255"/>
      <c r="F838" s="178">
        <f>SUM(F810:F837)</f>
        <v>8.9025760850516971</v>
      </c>
      <c r="G838" s="178">
        <f>SUM(G810:G837)</f>
        <v>5.1805869835521099</v>
      </c>
      <c r="H838" s="178">
        <f>SUM(H810:H837)</f>
        <v>43.409038077991873</v>
      </c>
      <c r="I838" s="178">
        <f>SUM(I810:I837)</f>
        <v>269.77999999999997</v>
      </c>
      <c r="J838" s="178">
        <f>SUM(J810:J837)</f>
        <v>12.24</v>
      </c>
      <c r="K838" s="267"/>
    </row>
    <row r="839" spans="1:11" ht="15" customHeight="1" thickBot="1" x14ac:dyDescent="0.3">
      <c r="A839" s="386" t="s">
        <v>47</v>
      </c>
      <c r="B839" s="252"/>
      <c r="C839" s="399">
        <f>C766+C770+C809+C838</f>
        <v>1391</v>
      </c>
      <c r="D839" s="299"/>
      <c r="E839" s="310"/>
      <c r="F839" s="311">
        <f>F766+F770+F809+F838</f>
        <v>40.684191682867663</v>
      </c>
      <c r="G839" s="311">
        <f>G766+G770+G809+G838</f>
        <v>35.297841487275356</v>
      </c>
      <c r="H839" s="311">
        <f>H766+H770+H809+H838</f>
        <v>174.10750014330156</v>
      </c>
      <c r="I839" s="311">
        <f>I766+I770+I809+I838</f>
        <v>1197.9927235600571</v>
      </c>
      <c r="J839" s="311">
        <f>J766+J770+J809+J838</f>
        <v>16.53</v>
      </c>
      <c r="K839" s="214"/>
    </row>
    <row r="840" spans="1:11" ht="15" customHeight="1" x14ac:dyDescent="0.25">
      <c r="A840" s="385"/>
      <c r="B840" s="258"/>
      <c r="C840" s="278"/>
      <c r="D840" s="340"/>
      <c r="E840" s="86"/>
      <c r="F840" s="293"/>
      <c r="G840" s="293"/>
      <c r="H840" s="293"/>
      <c r="I840" s="286"/>
      <c r="J840" s="286"/>
      <c r="K840" s="253"/>
    </row>
    <row r="841" spans="1:11" ht="23.25" customHeight="1" thickBot="1" x14ac:dyDescent="0.3">
      <c r="A841" s="321" t="s">
        <v>81</v>
      </c>
      <c r="B841" s="252"/>
      <c r="C841" s="252"/>
      <c r="D841" s="320"/>
      <c r="K841" s="252"/>
    </row>
    <row r="842" spans="1:11" ht="13.5" customHeight="1" thickBot="1" x14ac:dyDescent="0.3">
      <c r="A842" s="504" t="s">
        <v>242</v>
      </c>
      <c r="B842" s="500" t="s">
        <v>372</v>
      </c>
      <c r="C842" s="500" t="s">
        <v>368</v>
      </c>
      <c r="D842" s="190" t="s">
        <v>369</v>
      </c>
      <c r="E842" s="105" t="s">
        <v>370</v>
      </c>
      <c r="F842" s="497" t="s">
        <v>5</v>
      </c>
      <c r="G842" s="498"/>
      <c r="H842" s="499"/>
      <c r="I842" s="190" t="s">
        <v>371</v>
      </c>
      <c r="J842" s="190" t="s">
        <v>6</v>
      </c>
      <c r="K842" s="188" t="s">
        <v>7</v>
      </c>
    </row>
    <row r="843" spans="1:11" ht="15" customHeight="1" thickBot="1" x14ac:dyDescent="0.3">
      <c r="A843" s="505"/>
      <c r="B843" s="501"/>
      <c r="C843" s="501"/>
      <c r="D843" s="255" t="s">
        <v>8</v>
      </c>
      <c r="E843" s="255" t="s">
        <v>9</v>
      </c>
      <c r="F843" s="255" t="s">
        <v>10</v>
      </c>
      <c r="G843" s="255" t="s">
        <v>11</v>
      </c>
      <c r="H843" s="257" t="s">
        <v>12</v>
      </c>
      <c r="I843" s="257" t="s">
        <v>13</v>
      </c>
      <c r="J843" s="257" t="s">
        <v>14</v>
      </c>
      <c r="K843" s="267"/>
    </row>
    <row r="844" spans="1:11" ht="22.5" customHeight="1" x14ac:dyDescent="0.25">
      <c r="A844" s="376"/>
      <c r="B844" s="258" t="s">
        <v>15</v>
      </c>
      <c r="C844" s="189"/>
      <c r="D844" s="191"/>
      <c r="E844" s="167"/>
      <c r="G844" s="261"/>
      <c r="I844" s="261"/>
      <c r="J844" s="287"/>
      <c r="K844" s="259"/>
    </row>
    <row r="845" spans="1:11" ht="15" customHeight="1" x14ac:dyDescent="0.25">
      <c r="A845" s="369" t="s">
        <v>163</v>
      </c>
      <c r="B845" s="142"/>
      <c r="C845" s="241" t="s">
        <v>71</v>
      </c>
      <c r="D845" s="339"/>
      <c r="E845" s="84"/>
      <c r="F845" s="339">
        <v>13.94</v>
      </c>
      <c r="G845" s="84">
        <v>24.83</v>
      </c>
      <c r="H845" s="339">
        <v>2.64</v>
      </c>
      <c r="I845" s="84">
        <v>289.66000000000003</v>
      </c>
      <c r="J845" s="339">
        <v>0.28000000000000003</v>
      </c>
      <c r="K845" s="50" t="s">
        <v>287</v>
      </c>
    </row>
    <row r="846" spans="1:11" ht="15" customHeight="1" x14ac:dyDescent="0.25">
      <c r="A846" s="369"/>
      <c r="B846" s="48" t="s">
        <v>43</v>
      </c>
      <c r="C846" s="241"/>
      <c r="D846" s="339">
        <v>114</v>
      </c>
      <c r="E846" s="84">
        <v>95</v>
      </c>
      <c r="F846" s="339"/>
      <c r="G846" s="84"/>
      <c r="H846" s="339"/>
      <c r="I846" s="84"/>
      <c r="J846" s="339"/>
      <c r="K846" s="50"/>
    </row>
    <row r="847" spans="1:11" ht="15.75" customHeight="1" x14ac:dyDescent="0.25">
      <c r="A847" s="369"/>
      <c r="B847" s="142" t="s">
        <v>129</v>
      </c>
      <c r="C847" s="241"/>
      <c r="D847" s="339">
        <v>60</v>
      </c>
      <c r="E847" s="84">
        <v>60</v>
      </c>
      <c r="F847" s="339"/>
      <c r="G847" s="84"/>
      <c r="H847" s="339"/>
      <c r="I847" s="84"/>
      <c r="J847" s="339"/>
      <c r="K847" s="50"/>
    </row>
    <row r="848" spans="1:11" ht="15" customHeight="1" x14ac:dyDescent="0.25">
      <c r="A848" s="369"/>
      <c r="B848" s="142" t="s">
        <v>151</v>
      </c>
      <c r="C848" s="241"/>
      <c r="D848" s="339"/>
      <c r="E848" s="84">
        <v>155</v>
      </c>
      <c r="F848" s="339"/>
      <c r="G848" s="84"/>
      <c r="H848" s="339"/>
      <c r="I848" s="84"/>
      <c r="J848" s="339"/>
      <c r="K848" s="50"/>
    </row>
    <row r="849" spans="1:11" ht="24" customHeight="1" x14ac:dyDescent="0.25">
      <c r="A849" s="369"/>
      <c r="B849" s="142" t="s">
        <v>44</v>
      </c>
      <c r="C849" s="241"/>
      <c r="D849" s="339">
        <v>2.5</v>
      </c>
      <c r="E849" s="84">
        <v>2.5</v>
      </c>
      <c r="F849" s="339"/>
      <c r="G849" s="84"/>
      <c r="H849" s="339"/>
      <c r="I849" s="84"/>
      <c r="J849" s="339"/>
      <c r="K849" s="50"/>
    </row>
    <row r="850" spans="1:11" ht="15.75" customHeight="1" x14ac:dyDescent="0.25">
      <c r="A850" s="369"/>
      <c r="B850" s="142" t="s">
        <v>147</v>
      </c>
      <c r="C850" s="241"/>
      <c r="D850" s="339">
        <v>0.4</v>
      </c>
      <c r="E850" s="84">
        <v>0.4</v>
      </c>
      <c r="F850" s="339"/>
      <c r="G850" s="84"/>
      <c r="H850" s="339"/>
      <c r="I850" s="84"/>
      <c r="J850" s="339"/>
      <c r="K850" s="50"/>
    </row>
    <row r="851" spans="1:11" ht="15.75" customHeight="1" x14ac:dyDescent="0.25">
      <c r="A851" s="369"/>
      <c r="B851" s="142" t="s">
        <v>152</v>
      </c>
      <c r="C851" s="241"/>
      <c r="D851" s="339"/>
      <c r="E851" s="84">
        <v>150</v>
      </c>
      <c r="F851" s="339"/>
      <c r="G851" s="84"/>
      <c r="H851" s="339"/>
      <c r="I851" s="84"/>
      <c r="J851" s="339"/>
      <c r="K851" s="50"/>
    </row>
    <row r="852" spans="1:11" ht="15" customHeight="1" x14ac:dyDescent="0.25">
      <c r="A852" s="98" t="s">
        <v>305</v>
      </c>
      <c r="B852" s="8"/>
      <c r="C852" s="203" t="s">
        <v>374</v>
      </c>
      <c r="D852" s="29"/>
      <c r="E852" s="203"/>
      <c r="F852" s="29">
        <v>0.11000000000000001</v>
      </c>
      <c r="G852" s="203">
        <v>6.0000000000000012E-2</v>
      </c>
      <c r="H852" s="29">
        <v>6.9880000000000004</v>
      </c>
      <c r="I852" s="203">
        <v>28.7</v>
      </c>
      <c r="J852" s="29">
        <v>1.03</v>
      </c>
      <c r="K852" s="47" t="s">
        <v>280</v>
      </c>
    </row>
    <row r="853" spans="1:11" ht="15" customHeight="1" x14ac:dyDescent="0.25">
      <c r="A853" s="98"/>
      <c r="B853" s="8" t="s">
        <v>160</v>
      </c>
      <c r="C853" s="28"/>
      <c r="D853" s="29">
        <v>0.45</v>
      </c>
      <c r="E853" s="203">
        <v>0.45</v>
      </c>
      <c r="F853" s="29"/>
      <c r="G853" s="203"/>
      <c r="H853" s="29"/>
      <c r="I853" s="203"/>
      <c r="J853" s="29"/>
      <c r="K853" s="205"/>
    </row>
    <row r="854" spans="1:11" ht="20.25" customHeight="1" x14ac:dyDescent="0.25">
      <c r="A854" s="98"/>
      <c r="B854" s="8" t="s">
        <v>21</v>
      </c>
      <c r="C854" s="28"/>
      <c r="D854" s="29">
        <v>6</v>
      </c>
      <c r="E854" s="203">
        <v>6</v>
      </c>
      <c r="F854" s="29"/>
      <c r="G854" s="203"/>
      <c r="H854" s="29"/>
      <c r="I854" s="203"/>
      <c r="J854" s="29"/>
      <c r="K854" s="205"/>
    </row>
    <row r="855" spans="1:11" ht="15" customHeight="1" x14ac:dyDescent="0.25">
      <c r="A855" s="98"/>
      <c r="B855" s="8" t="s">
        <v>319</v>
      </c>
      <c r="C855" s="28"/>
      <c r="D855" s="29">
        <v>11.4</v>
      </c>
      <c r="E855" s="203">
        <v>10</v>
      </c>
      <c r="F855" s="29"/>
      <c r="G855" s="203"/>
      <c r="H855" s="29"/>
      <c r="I855" s="203"/>
      <c r="J855" s="29"/>
      <c r="K855" s="205"/>
    </row>
    <row r="856" spans="1:11" ht="20.25" customHeight="1" x14ac:dyDescent="0.25">
      <c r="A856" s="98"/>
      <c r="B856" s="8" t="s">
        <v>20</v>
      </c>
      <c r="C856" s="28"/>
      <c r="D856" s="29">
        <v>170</v>
      </c>
      <c r="E856" s="203">
        <v>170</v>
      </c>
      <c r="F856" s="29"/>
      <c r="G856" s="203"/>
      <c r="H856" s="29"/>
      <c r="I856" s="203"/>
      <c r="J856" s="29"/>
      <c r="K856" s="205"/>
    </row>
    <row r="857" spans="1:11" ht="31.9" customHeight="1" x14ac:dyDescent="0.25">
      <c r="A857" s="110" t="s">
        <v>143</v>
      </c>
      <c r="C857" s="145" t="s">
        <v>99</v>
      </c>
      <c r="D857" s="260"/>
      <c r="E857" s="167"/>
      <c r="F857" s="45">
        <v>1.915</v>
      </c>
      <c r="G857" s="46">
        <v>4.3549999999999995</v>
      </c>
      <c r="H857" s="86">
        <v>12.92</v>
      </c>
      <c r="I857" s="46">
        <v>98.5</v>
      </c>
      <c r="J857" s="118"/>
      <c r="K857" s="50" t="s">
        <v>233</v>
      </c>
    </row>
    <row r="858" spans="1:11" ht="13.5" customHeight="1" x14ac:dyDescent="0.25">
      <c r="A858" s="110"/>
      <c r="B858" s="48" t="s">
        <v>449</v>
      </c>
      <c r="C858" s="189"/>
      <c r="D858" s="45">
        <v>25</v>
      </c>
      <c r="E858" s="46">
        <v>25</v>
      </c>
      <c r="F858" s="168"/>
      <c r="G858" s="189"/>
      <c r="H858" s="118"/>
      <c r="I858" s="189"/>
      <c r="J858" s="118"/>
      <c r="K858" s="50"/>
    </row>
    <row r="859" spans="1:11" ht="23.25" customHeight="1" thickBot="1" x14ac:dyDescent="0.3">
      <c r="A859" s="110"/>
      <c r="B859" s="48" t="s">
        <v>44</v>
      </c>
      <c r="C859" s="189"/>
      <c r="D859" s="45">
        <v>5</v>
      </c>
      <c r="E859" s="46">
        <v>5</v>
      </c>
      <c r="F859" s="168" t="s">
        <v>3</v>
      </c>
      <c r="G859" s="189"/>
      <c r="H859" s="118"/>
      <c r="I859" s="189"/>
      <c r="J859" s="118"/>
      <c r="K859" s="50"/>
    </row>
    <row r="860" spans="1:11" ht="15.75" customHeight="1" thickBot="1" x14ac:dyDescent="0.3">
      <c r="A860" s="377" t="s">
        <v>28</v>
      </c>
      <c r="B860" s="265"/>
      <c r="C860" s="270">
        <f>C845+186+30</f>
        <v>366</v>
      </c>
      <c r="D860" s="256"/>
      <c r="E860" s="255"/>
      <c r="F860" s="291">
        <f>F845+F852+F857</f>
        <v>15.965</v>
      </c>
      <c r="G860" s="64">
        <f t="shared" ref="G860:J860" si="17">G845+G852+G857</f>
        <v>29.244999999999997</v>
      </c>
      <c r="H860" s="291">
        <f t="shared" si="17"/>
        <v>22.548000000000002</v>
      </c>
      <c r="I860" s="64">
        <f t="shared" si="17"/>
        <v>416.86</v>
      </c>
      <c r="J860" s="291">
        <f t="shared" si="17"/>
        <v>1.31</v>
      </c>
      <c r="K860" s="267"/>
    </row>
    <row r="861" spans="1:11" ht="15.75" customHeight="1" x14ac:dyDescent="0.25">
      <c r="A861" s="376"/>
      <c r="B861" s="258" t="s">
        <v>29</v>
      </c>
      <c r="C861" s="145"/>
      <c r="D861" s="191"/>
      <c r="E861" s="105"/>
      <c r="F861" s="86"/>
      <c r="G861" s="46"/>
      <c r="H861" s="86"/>
      <c r="I861" s="46"/>
      <c r="J861" s="86"/>
      <c r="K861" s="259"/>
    </row>
    <row r="862" spans="1:11" ht="20.25" customHeight="1" x14ac:dyDescent="0.25">
      <c r="A862" s="44" t="s">
        <v>120</v>
      </c>
      <c r="C862" s="189">
        <v>150</v>
      </c>
      <c r="D862" s="86"/>
      <c r="E862" s="46"/>
      <c r="F862" s="86">
        <v>4.3499999999999996</v>
      </c>
      <c r="G862" s="46">
        <v>3.75</v>
      </c>
      <c r="H862" s="86">
        <v>7.9960000000000004</v>
      </c>
      <c r="I862" s="46">
        <v>83</v>
      </c>
      <c r="J862" s="118">
        <v>1.05</v>
      </c>
      <c r="K862" s="50" t="s">
        <v>111</v>
      </c>
    </row>
    <row r="863" spans="1:11" ht="19.5" customHeight="1" x14ac:dyDescent="0.25">
      <c r="A863" s="423" t="s">
        <v>417</v>
      </c>
      <c r="B863" s="48" t="s">
        <v>126</v>
      </c>
      <c r="C863" s="189"/>
      <c r="D863" s="86">
        <v>155</v>
      </c>
      <c r="E863" s="46">
        <v>150</v>
      </c>
      <c r="F863" s="118"/>
      <c r="G863" s="189"/>
      <c r="H863" s="118"/>
      <c r="I863" s="189"/>
      <c r="J863" s="118"/>
      <c r="K863" s="50"/>
    </row>
    <row r="864" spans="1:11" ht="32.25" customHeight="1" thickBot="1" x14ac:dyDescent="0.3">
      <c r="A864" s="423" t="s">
        <v>148</v>
      </c>
      <c r="B864" s="440" t="s">
        <v>345</v>
      </c>
      <c r="C864" s="189">
        <v>35</v>
      </c>
      <c r="D864" s="45">
        <v>35</v>
      </c>
      <c r="E864" s="46">
        <v>35</v>
      </c>
      <c r="F864" s="46">
        <v>2.0649999999999999</v>
      </c>
      <c r="G864" s="439">
        <v>1.645</v>
      </c>
      <c r="H864" s="46">
        <v>26.25</v>
      </c>
      <c r="I864" s="439">
        <v>128.1</v>
      </c>
      <c r="J864" s="45">
        <v>0</v>
      </c>
      <c r="K864" s="50" t="s">
        <v>272</v>
      </c>
    </row>
    <row r="865" spans="1:11" ht="17.25" customHeight="1" thickBot="1" x14ac:dyDescent="0.3">
      <c r="A865" s="377" t="s">
        <v>28</v>
      </c>
      <c r="B865" s="265"/>
      <c r="C865" s="266">
        <v>185</v>
      </c>
      <c r="D865" s="256"/>
      <c r="E865" s="343"/>
      <c r="F865" s="291">
        <f>SUM(F861:F864)</f>
        <v>6.4149999999999991</v>
      </c>
      <c r="G865" s="64">
        <f t="shared" ref="G865:J865" si="18">SUM(G861:G864)</f>
        <v>5.3949999999999996</v>
      </c>
      <c r="H865" s="291">
        <f t="shared" si="18"/>
        <v>34.246000000000002</v>
      </c>
      <c r="I865" s="64">
        <f t="shared" si="18"/>
        <v>211.1</v>
      </c>
      <c r="J865" s="291">
        <f t="shared" si="18"/>
        <v>1.05</v>
      </c>
      <c r="K865" s="267"/>
    </row>
    <row r="866" spans="1:11" ht="19.5" customHeight="1" x14ac:dyDescent="0.25">
      <c r="A866" s="110"/>
      <c r="B866" s="251" t="s">
        <v>30</v>
      </c>
      <c r="C866" s="282"/>
      <c r="D866" s="86"/>
      <c r="E866" s="105"/>
      <c r="F866" s="191"/>
      <c r="G866" s="105"/>
      <c r="H866" s="191"/>
      <c r="I866" s="105"/>
      <c r="J866" s="86"/>
      <c r="K866" s="259"/>
    </row>
    <row r="867" spans="1:11" ht="12.75" customHeight="1" x14ac:dyDescent="0.25">
      <c r="A867" s="369" t="s">
        <v>479</v>
      </c>
      <c r="B867" s="234"/>
      <c r="C867" s="492">
        <v>30</v>
      </c>
      <c r="D867" s="84"/>
      <c r="E867" s="84"/>
      <c r="F867" s="339">
        <v>0.33</v>
      </c>
      <c r="G867" s="84">
        <v>0.06</v>
      </c>
      <c r="H867" s="339">
        <v>1.1399999999999999</v>
      </c>
      <c r="I867" s="84">
        <v>6.6</v>
      </c>
      <c r="J867" s="339">
        <v>5.25</v>
      </c>
      <c r="K867" s="151" t="s">
        <v>481</v>
      </c>
    </row>
    <row r="868" spans="1:11" ht="15.75" customHeight="1" x14ac:dyDescent="0.25">
      <c r="A868" s="369"/>
      <c r="B868" s="180" t="s">
        <v>480</v>
      </c>
      <c r="C868" s="492"/>
      <c r="D868" s="84">
        <v>30.6</v>
      </c>
      <c r="E868" s="84">
        <v>30</v>
      </c>
      <c r="F868" s="234"/>
      <c r="G868" s="85"/>
      <c r="H868" s="234"/>
      <c r="I868" s="85"/>
      <c r="J868" s="234"/>
      <c r="K868" s="151"/>
    </row>
    <row r="869" spans="1:11" ht="45.75" customHeight="1" x14ac:dyDescent="0.25">
      <c r="A869" s="424" t="s">
        <v>468</v>
      </c>
      <c r="B869" s="464"/>
      <c r="C869" s="145" t="s">
        <v>222</v>
      </c>
      <c r="D869" s="118"/>
      <c r="E869" s="189"/>
      <c r="F869" s="86">
        <v>2.7044999999999999</v>
      </c>
      <c r="G869" s="46">
        <v>5.1259999999999994</v>
      </c>
      <c r="H869" s="86">
        <v>8.1639999999999997</v>
      </c>
      <c r="I869" s="46">
        <v>93.049999999999983</v>
      </c>
      <c r="J869" s="86">
        <v>5.15</v>
      </c>
      <c r="K869" s="122" t="s">
        <v>440</v>
      </c>
    </row>
    <row r="870" spans="1:11" ht="21" customHeight="1" x14ac:dyDescent="0.25">
      <c r="A870" s="424"/>
      <c r="B870" s="8" t="s">
        <v>335</v>
      </c>
      <c r="C870" s="145"/>
      <c r="D870" s="203">
        <v>24.3</v>
      </c>
      <c r="E870" s="204">
        <v>23.4</v>
      </c>
      <c r="F870" s="86"/>
      <c r="G870" s="46"/>
      <c r="H870" s="86"/>
      <c r="I870" s="46"/>
      <c r="J870" s="86"/>
      <c r="K870" s="122"/>
    </row>
    <row r="871" spans="1:11" ht="29.25" customHeight="1" x14ac:dyDescent="0.25">
      <c r="A871" s="424"/>
      <c r="B871" s="8" t="s">
        <v>467</v>
      </c>
      <c r="C871" s="145"/>
      <c r="D871" s="203"/>
      <c r="E871" s="204">
        <v>10</v>
      </c>
      <c r="F871" s="86"/>
      <c r="G871" s="46"/>
      <c r="H871" s="86"/>
      <c r="I871" s="46"/>
      <c r="J871" s="86"/>
      <c r="K871" s="122"/>
    </row>
    <row r="872" spans="1:11" ht="15.75" customHeight="1" x14ac:dyDescent="0.25">
      <c r="A872" s="44"/>
      <c r="B872" s="8" t="s">
        <v>105</v>
      </c>
      <c r="C872" s="189"/>
      <c r="D872" s="86">
        <v>66.5</v>
      </c>
      <c r="E872" s="46">
        <v>50</v>
      </c>
      <c r="F872" s="86"/>
      <c r="G872" s="46"/>
      <c r="H872" s="86"/>
      <c r="I872" s="46"/>
      <c r="J872" s="86"/>
      <c r="K872" s="50"/>
    </row>
    <row r="873" spans="1:11" ht="15.75" customHeight="1" x14ac:dyDescent="0.25">
      <c r="A873" s="44"/>
      <c r="B873" s="8" t="s">
        <v>441</v>
      </c>
      <c r="C873" s="189"/>
      <c r="D873" s="86">
        <v>6</v>
      </c>
      <c r="E873" s="46">
        <v>6</v>
      </c>
      <c r="F873" s="86"/>
      <c r="G873" s="46"/>
      <c r="H873" s="86"/>
      <c r="I873" s="46"/>
      <c r="J873" s="86"/>
      <c r="K873" s="50"/>
    </row>
    <row r="874" spans="1:11" ht="15.75" customHeight="1" x14ac:dyDescent="0.25">
      <c r="A874" s="44"/>
      <c r="B874" s="8" t="s">
        <v>64</v>
      </c>
      <c r="C874" s="189"/>
      <c r="D874" s="86">
        <v>7.5</v>
      </c>
      <c r="E874" s="46">
        <v>6</v>
      </c>
      <c r="F874" s="86"/>
      <c r="G874" s="46"/>
      <c r="H874" s="86"/>
      <c r="I874" s="46"/>
      <c r="J874" s="86"/>
      <c r="K874" s="50"/>
    </row>
    <row r="875" spans="1:11" ht="15.75" customHeight="1" x14ac:dyDescent="0.25">
      <c r="A875" s="44"/>
      <c r="B875" s="8" t="s">
        <v>83</v>
      </c>
      <c r="C875" s="189"/>
      <c r="D875" s="86">
        <v>3.57</v>
      </c>
      <c r="E875" s="46">
        <v>3</v>
      </c>
      <c r="F875" s="86"/>
      <c r="G875" s="46"/>
      <c r="H875" s="86"/>
      <c r="I875" s="46"/>
      <c r="J875" s="86"/>
      <c r="K875" s="50"/>
    </row>
    <row r="876" spans="1:11" ht="15.75" customHeight="1" x14ac:dyDescent="0.25">
      <c r="A876" s="44"/>
      <c r="B876" s="8" t="s">
        <v>104</v>
      </c>
      <c r="C876" s="189"/>
      <c r="D876" s="86">
        <v>2.5</v>
      </c>
      <c r="E876" s="46">
        <v>2.5</v>
      </c>
      <c r="F876" s="86"/>
      <c r="G876" s="46"/>
      <c r="H876" s="86"/>
      <c r="I876" s="46"/>
      <c r="J876" s="86"/>
      <c r="K876" s="50"/>
    </row>
    <row r="877" spans="1:11" ht="15.75" customHeight="1" x14ac:dyDescent="0.25">
      <c r="A877" s="44"/>
      <c r="B877" s="8" t="s">
        <v>442</v>
      </c>
      <c r="C877" s="189"/>
      <c r="D877" s="86">
        <v>18.2</v>
      </c>
      <c r="E877" s="46">
        <v>10</v>
      </c>
      <c r="F877" s="86"/>
      <c r="G877" s="46"/>
      <c r="H877" s="86"/>
      <c r="I877" s="46"/>
      <c r="J877" s="86"/>
      <c r="K877" s="50"/>
    </row>
    <row r="878" spans="1:11" ht="15.75" customHeight="1" x14ac:dyDescent="0.25">
      <c r="A878" s="44"/>
      <c r="B878" s="8" t="s">
        <v>147</v>
      </c>
      <c r="C878" s="189"/>
      <c r="D878" s="86">
        <v>0.5</v>
      </c>
      <c r="E878" s="46">
        <v>0.5</v>
      </c>
      <c r="F878" s="86"/>
      <c r="G878" s="46"/>
      <c r="H878" s="86"/>
      <c r="I878" s="46"/>
      <c r="J878" s="86"/>
      <c r="K878" s="50"/>
    </row>
    <row r="879" spans="1:11" ht="15" customHeight="1" x14ac:dyDescent="0.25">
      <c r="A879" s="44"/>
      <c r="B879" s="8" t="s">
        <v>66</v>
      </c>
      <c r="C879" s="189"/>
      <c r="D879" s="86">
        <v>114</v>
      </c>
      <c r="E879" s="46">
        <v>114</v>
      </c>
      <c r="F879" s="86"/>
      <c r="G879" s="46"/>
      <c r="H879" s="86"/>
      <c r="I879" s="46"/>
      <c r="J879" s="86"/>
      <c r="K879" s="50"/>
    </row>
    <row r="880" spans="1:11" ht="15" customHeight="1" x14ac:dyDescent="0.25">
      <c r="A880" s="44"/>
      <c r="B880" s="8" t="s">
        <v>316</v>
      </c>
      <c r="C880" s="43"/>
      <c r="D880" s="86">
        <v>17.559999999999999</v>
      </c>
      <c r="E880" s="46">
        <v>11.4</v>
      </c>
      <c r="F880" s="86"/>
      <c r="G880" s="46"/>
      <c r="H880" s="86"/>
      <c r="I880" s="46"/>
      <c r="J880" s="86"/>
      <c r="K880" s="50"/>
    </row>
    <row r="881" spans="1:11" ht="15" customHeight="1" x14ac:dyDescent="0.25">
      <c r="A881" s="44"/>
      <c r="B881" s="8" t="s">
        <v>166</v>
      </c>
      <c r="C881" s="43"/>
      <c r="D881" s="86">
        <v>11.97</v>
      </c>
      <c r="E881" s="46">
        <v>11.4</v>
      </c>
      <c r="F881" s="86"/>
      <c r="G881" s="46"/>
      <c r="H881" s="86"/>
      <c r="I881" s="46"/>
      <c r="J881" s="86"/>
      <c r="K881" s="50"/>
    </row>
    <row r="882" spans="1:11" ht="15" customHeight="1" x14ac:dyDescent="0.25">
      <c r="A882" s="44"/>
      <c r="B882" s="8" t="s">
        <v>83</v>
      </c>
      <c r="C882" s="43"/>
      <c r="D882" s="86">
        <v>1.19</v>
      </c>
      <c r="E882" s="46">
        <v>1</v>
      </c>
      <c r="F882" s="86"/>
      <c r="G882" s="46"/>
      <c r="H882" s="86"/>
      <c r="I882" s="46"/>
      <c r="J882" s="86"/>
      <c r="K882" s="50"/>
    </row>
    <row r="883" spans="1:11" ht="15" customHeight="1" x14ac:dyDescent="0.25">
      <c r="A883" s="44"/>
      <c r="B883" s="8" t="s">
        <v>43</v>
      </c>
      <c r="C883" s="43"/>
      <c r="D883" s="86">
        <v>0.96</v>
      </c>
      <c r="E883" s="46">
        <v>0.8</v>
      </c>
      <c r="F883" s="86"/>
      <c r="G883" s="46"/>
      <c r="H883" s="86"/>
      <c r="I883" s="46"/>
      <c r="J883" s="86"/>
      <c r="K883" s="50"/>
    </row>
    <row r="884" spans="1:11" ht="15" customHeight="1" x14ac:dyDescent="0.25">
      <c r="A884" s="44"/>
      <c r="B884" s="8" t="s">
        <v>353</v>
      </c>
      <c r="C884" s="43"/>
      <c r="D884" s="86">
        <v>1</v>
      </c>
      <c r="E884" s="46">
        <v>1</v>
      </c>
      <c r="F884" s="86"/>
      <c r="G884" s="46"/>
      <c r="H884" s="86"/>
      <c r="I884" s="46"/>
      <c r="J884" s="86"/>
      <c r="K884" s="50"/>
    </row>
    <row r="885" spans="1:11" ht="15" customHeight="1" x14ac:dyDescent="0.25">
      <c r="A885" s="44"/>
      <c r="B885" s="13" t="s">
        <v>147</v>
      </c>
      <c r="C885" s="43"/>
      <c r="D885" s="86">
        <v>0.1</v>
      </c>
      <c r="E885" s="46">
        <v>0.1</v>
      </c>
      <c r="F885" s="86"/>
      <c r="G885" s="46"/>
      <c r="H885" s="86"/>
      <c r="I885" s="46"/>
      <c r="J885" s="86"/>
      <c r="K885" s="50"/>
    </row>
    <row r="886" spans="1:11" ht="15" customHeight="1" x14ac:dyDescent="0.25">
      <c r="A886" s="44"/>
      <c r="B886" s="8" t="s">
        <v>38</v>
      </c>
      <c r="C886" s="43"/>
      <c r="D886" s="86"/>
      <c r="E886" s="46">
        <v>14.3</v>
      </c>
      <c r="F886" s="86"/>
      <c r="G886" s="46"/>
      <c r="H886" s="86"/>
      <c r="I886" s="46"/>
      <c r="J886" s="86"/>
      <c r="K886" s="50"/>
    </row>
    <row r="887" spans="1:11" ht="15" customHeight="1" x14ac:dyDescent="0.25">
      <c r="A887" s="44"/>
      <c r="B887" s="8" t="s">
        <v>135</v>
      </c>
      <c r="C887" s="43"/>
      <c r="D887" s="29"/>
      <c r="E887" s="203">
        <v>10</v>
      </c>
      <c r="F887" s="86"/>
      <c r="G887" s="46"/>
      <c r="H887" s="86"/>
      <c r="I887" s="46"/>
      <c r="J887" s="86"/>
      <c r="K887" s="50"/>
    </row>
    <row r="888" spans="1:11" ht="15.75" customHeight="1" x14ac:dyDescent="0.25">
      <c r="A888" s="44"/>
      <c r="B888" s="8" t="s">
        <v>67</v>
      </c>
      <c r="C888" s="189"/>
      <c r="D888" s="86">
        <v>5</v>
      </c>
      <c r="E888" s="46">
        <v>5</v>
      </c>
      <c r="F888" s="86"/>
      <c r="G888" s="46"/>
      <c r="H888" s="86"/>
      <c r="I888" s="46"/>
      <c r="J888" s="86"/>
      <c r="K888" s="50"/>
    </row>
    <row r="889" spans="1:11" ht="15.75" customHeight="1" x14ac:dyDescent="0.25">
      <c r="A889" s="141"/>
      <c r="B889" s="8"/>
      <c r="C889" s="43"/>
      <c r="D889" s="29"/>
      <c r="E889" s="203"/>
      <c r="F889" s="29"/>
      <c r="G889" s="203"/>
      <c r="H889" s="29"/>
      <c r="I889" s="203"/>
      <c r="J889" s="29"/>
      <c r="K889" s="205"/>
    </row>
    <row r="890" spans="1:11" ht="15.75" customHeight="1" x14ac:dyDescent="0.25">
      <c r="A890" s="240" t="s">
        <v>383</v>
      </c>
      <c r="C890" s="357">
        <v>150</v>
      </c>
      <c r="E890" s="167"/>
      <c r="F890" s="86">
        <v>7.1760000000000002</v>
      </c>
      <c r="G890" s="46">
        <v>9</v>
      </c>
      <c r="H890" s="86">
        <v>13.391999999999999</v>
      </c>
      <c r="I890" s="46">
        <v>169.2</v>
      </c>
      <c r="J890" s="86">
        <v>20.5</v>
      </c>
      <c r="K890" s="112" t="s">
        <v>384</v>
      </c>
    </row>
    <row r="891" spans="1:11" ht="15.75" customHeight="1" x14ac:dyDescent="0.25">
      <c r="B891" s="48" t="s">
        <v>146</v>
      </c>
      <c r="C891" s="411"/>
      <c r="D891" s="86">
        <v>138</v>
      </c>
      <c r="E891" s="46">
        <v>110</v>
      </c>
      <c r="G891" s="167"/>
      <c r="I891" s="167"/>
      <c r="K891" s="359"/>
    </row>
    <row r="892" spans="1:11" ht="15.75" customHeight="1" x14ac:dyDescent="0.25">
      <c r="B892" s="48" t="s">
        <v>108</v>
      </c>
      <c r="C892" s="411"/>
      <c r="D892" s="86">
        <v>24</v>
      </c>
      <c r="E892" s="46">
        <v>24</v>
      </c>
      <c r="G892" s="167"/>
      <c r="I892" s="167"/>
      <c r="K892" s="359"/>
    </row>
    <row r="893" spans="1:11" ht="15.75" customHeight="1" x14ac:dyDescent="0.25">
      <c r="B893" s="48" t="s">
        <v>385</v>
      </c>
      <c r="C893" s="411"/>
      <c r="D893" s="86"/>
      <c r="E893" s="46">
        <v>100</v>
      </c>
      <c r="G893" s="167"/>
      <c r="I893" s="167"/>
      <c r="K893" s="359"/>
    </row>
    <row r="894" spans="1:11" ht="15.75" customHeight="1" x14ac:dyDescent="0.25">
      <c r="B894" s="48" t="s">
        <v>83</v>
      </c>
      <c r="C894" s="411"/>
      <c r="D894" s="86">
        <v>10.8</v>
      </c>
      <c r="E894" s="46">
        <v>9</v>
      </c>
      <c r="G894" s="167"/>
      <c r="I894" s="167"/>
      <c r="K894" s="359"/>
    </row>
    <row r="895" spans="1:11" ht="15.75" customHeight="1" x14ac:dyDescent="0.25">
      <c r="B895" s="48" t="s">
        <v>104</v>
      </c>
      <c r="C895" s="411"/>
      <c r="D895" s="86">
        <v>1</v>
      </c>
      <c r="E895" s="46">
        <v>1</v>
      </c>
      <c r="G895" s="167"/>
      <c r="I895" s="167"/>
      <c r="K895" s="359"/>
    </row>
    <row r="896" spans="1:11" ht="15.75" customHeight="1" x14ac:dyDescent="0.25">
      <c r="B896" s="48" t="s">
        <v>386</v>
      </c>
      <c r="C896" s="411"/>
      <c r="D896" s="86"/>
      <c r="E896" s="46">
        <v>4.5</v>
      </c>
      <c r="G896" s="167"/>
      <c r="I896" s="167"/>
      <c r="K896" s="359"/>
    </row>
    <row r="897" spans="1:11" ht="15.75" customHeight="1" x14ac:dyDescent="0.25">
      <c r="B897" s="48" t="s">
        <v>231</v>
      </c>
      <c r="C897" s="411"/>
      <c r="D897" s="86">
        <v>39.5</v>
      </c>
      <c r="E897" s="46">
        <v>37.5</v>
      </c>
      <c r="G897" s="167"/>
      <c r="I897" s="167"/>
      <c r="K897" s="359"/>
    </row>
    <row r="898" spans="1:11" ht="15.75" customHeight="1" x14ac:dyDescent="0.25">
      <c r="B898" s="48" t="s">
        <v>216</v>
      </c>
      <c r="C898" s="411"/>
      <c r="D898" s="86">
        <v>39.5</v>
      </c>
      <c r="E898" s="46">
        <v>37.5</v>
      </c>
      <c r="G898" s="167"/>
      <c r="I898" s="167"/>
      <c r="K898" s="359"/>
    </row>
    <row r="899" spans="1:11" ht="15.75" customHeight="1" x14ac:dyDescent="0.25">
      <c r="B899" s="48" t="s">
        <v>387</v>
      </c>
      <c r="C899" s="411"/>
      <c r="D899" s="86"/>
      <c r="E899" s="46">
        <v>30</v>
      </c>
      <c r="G899" s="167"/>
      <c r="I899" s="167"/>
      <c r="K899" s="359"/>
    </row>
    <row r="900" spans="1:11" ht="15.75" customHeight="1" x14ac:dyDescent="0.25">
      <c r="B900" s="48" t="s">
        <v>217</v>
      </c>
      <c r="C900" s="411"/>
      <c r="D900" s="86">
        <v>3</v>
      </c>
      <c r="E900" s="46">
        <v>3</v>
      </c>
      <c r="G900" s="167"/>
      <c r="I900" s="167"/>
      <c r="K900" s="359"/>
    </row>
    <row r="901" spans="1:11" ht="15.75" customHeight="1" x14ac:dyDescent="0.25">
      <c r="A901" s="98"/>
      <c r="B901" s="8" t="s">
        <v>388</v>
      </c>
      <c r="C901" s="205"/>
      <c r="D901" s="29"/>
      <c r="E901" s="203">
        <v>15</v>
      </c>
      <c r="F901" s="15"/>
      <c r="G901" s="26"/>
      <c r="H901" s="15"/>
      <c r="I901" s="26"/>
      <c r="J901" s="15"/>
      <c r="K901" s="205"/>
    </row>
    <row r="902" spans="1:11" ht="21.75" customHeight="1" x14ac:dyDescent="0.25">
      <c r="A902" s="98"/>
      <c r="B902" s="48" t="s">
        <v>108</v>
      </c>
      <c r="C902" s="91"/>
      <c r="D902" s="216">
        <v>15</v>
      </c>
      <c r="E902" s="61">
        <v>15</v>
      </c>
      <c r="F902" s="15"/>
      <c r="G902" s="26"/>
      <c r="H902" s="15"/>
      <c r="I902" s="26"/>
      <c r="J902" s="15"/>
      <c r="K902" s="205"/>
    </row>
    <row r="903" spans="1:11" ht="15" customHeight="1" x14ac:dyDescent="0.25">
      <c r="A903" s="98"/>
      <c r="B903" s="215" t="s">
        <v>44</v>
      </c>
      <c r="C903" s="91"/>
      <c r="D903" s="216">
        <v>0.7</v>
      </c>
      <c r="E903" s="61">
        <v>0.7</v>
      </c>
      <c r="F903" s="15"/>
      <c r="G903" s="26"/>
      <c r="H903" s="15"/>
      <c r="I903" s="26"/>
      <c r="J903" s="15"/>
      <c r="K903" s="205"/>
    </row>
    <row r="904" spans="1:11" ht="15" customHeight="1" x14ac:dyDescent="0.25">
      <c r="A904" s="98"/>
      <c r="B904" s="215" t="s">
        <v>217</v>
      </c>
      <c r="C904" s="91"/>
      <c r="D904" s="216">
        <v>0.7</v>
      </c>
      <c r="E904" s="61">
        <v>0.7</v>
      </c>
      <c r="F904" s="15"/>
      <c r="G904" s="26"/>
      <c r="H904" s="15"/>
      <c r="I904" s="26"/>
      <c r="J904" s="15"/>
      <c r="K904" s="205"/>
    </row>
    <row r="905" spans="1:11" ht="15" customHeight="1" x14ac:dyDescent="0.25">
      <c r="A905" s="98"/>
      <c r="B905" s="215" t="s">
        <v>64</v>
      </c>
      <c r="C905" s="91"/>
      <c r="D905" s="216">
        <v>1.25</v>
      </c>
      <c r="E905" s="61">
        <v>1</v>
      </c>
      <c r="F905" s="15"/>
      <c r="G905" s="26"/>
      <c r="H905" s="15"/>
      <c r="I905" s="26"/>
      <c r="J905" s="15"/>
      <c r="K905" s="205"/>
    </row>
    <row r="906" spans="1:11" ht="15" customHeight="1" x14ac:dyDescent="0.25">
      <c r="A906" s="98"/>
      <c r="B906" s="215" t="s">
        <v>83</v>
      </c>
      <c r="C906" s="91"/>
      <c r="D906" s="216">
        <v>0.36</v>
      </c>
      <c r="E906" s="61">
        <v>0.3</v>
      </c>
      <c r="F906" s="15"/>
      <c r="G906" s="26"/>
      <c r="H906" s="15"/>
      <c r="I906" s="26"/>
      <c r="J906" s="15"/>
      <c r="K906" s="205"/>
    </row>
    <row r="907" spans="1:11" ht="15" customHeight="1" x14ac:dyDescent="0.25">
      <c r="A907" s="98"/>
      <c r="B907" s="215" t="s">
        <v>114</v>
      </c>
      <c r="C907" s="91"/>
      <c r="D907" s="216">
        <v>0.9</v>
      </c>
      <c r="E907" s="61">
        <v>0.9</v>
      </c>
      <c r="F907" s="15"/>
      <c r="G907" s="26"/>
      <c r="H907" s="15"/>
      <c r="I907" s="26"/>
      <c r="J907" s="15"/>
      <c r="K907" s="205"/>
    </row>
    <row r="908" spans="1:11" ht="15" customHeight="1" x14ac:dyDescent="0.25">
      <c r="A908" s="98"/>
      <c r="B908" s="215" t="s">
        <v>104</v>
      </c>
      <c r="C908" s="91"/>
      <c r="D908" s="216">
        <v>0.2</v>
      </c>
      <c r="E908" s="61">
        <v>0.2</v>
      </c>
      <c r="F908" s="15"/>
      <c r="G908" s="26"/>
      <c r="H908" s="15"/>
      <c r="I908" s="26"/>
      <c r="J908" s="15"/>
      <c r="K908" s="205"/>
    </row>
    <row r="909" spans="1:11" ht="18" customHeight="1" x14ac:dyDescent="0.25">
      <c r="A909" s="98"/>
      <c r="B909" s="215" t="s">
        <v>147</v>
      </c>
      <c r="C909" s="91"/>
      <c r="D909" s="216">
        <v>0.15</v>
      </c>
      <c r="E909" s="61">
        <v>0.15</v>
      </c>
      <c r="F909" s="15"/>
      <c r="G909" s="26"/>
      <c r="H909" s="15"/>
      <c r="I909" s="26"/>
      <c r="J909" s="15"/>
      <c r="K909" s="205"/>
    </row>
    <row r="910" spans="1:11" ht="18" customHeight="1" x14ac:dyDescent="0.25">
      <c r="A910" s="381"/>
      <c r="B910" s="215" t="s">
        <v>46</v>
      </c>
      <c r="C910" s="91"/>
      <c r="D910" s="216">
        <v>0.15</v>
      </c>
      <c r="E910" s="61">
        <v>0.15</v>
      </c>
      <c r="F910" s="224"/>
      <c r="G910" s="158"/>
      <c r="H910" s="224"/>
      <c r="I910" s="158"/>
      <c r="J910" s="224"/>
      <c r="K910" s="158"/>
    </row>
    <row r="911" spans="1:11" ht="24.75" customHeight="1" x14ac:dyDescent="0.25">
      <c r="A911" s="98" t="s">
        <v>360</v>
      </c>
      <c r="B911" s="8"/>
      <c r="C911" s="221">
        <v>150</v>
      </c>
      <c r="D911" s="29"/>
      <c r="E911" s="203"/>
      <c r="F911" s="29">
        <v>0.17</v>
      </c>
      <c r="G911" s="203">
        <v>0.09</v>
      </c>
      <c r="H911" s="29">
        <v>7.44</v>
      </c>
      <c r="I911" s="203">
        <v>32.89</v>
      </c>
      <c r="J911" s="29">
        <v>6.16</v>
      </c>
      <c r="K911" s="205" t="s">
        <v>223</v>
      </c>
    </row>
    <row r="912" spans="1:11" ht="15.75" customHeight="1" x14ac:dyDescent="0.25">
      <c r="A912" s="98"/>
      <c r="B912" s="8" t="s">
        <v>145</v>
      </c>
      <c r="C912" s="28"/>
      <c r="D912" s="29">
        <v>22.8</v>
      </c>
      <c r="E912" s="203">
        <v>20</v>
      </c>
      <c r="F912" s="199"/>
      <c r="G912" s="28"/>
      <c r="H912" s="199"/>
      <c r="I912" s="49"/>
      <c r="J912" s="199"/>
      <c r="K912" s="205"/>
    </row>
    <row r="913" spans="1:11" ht="15.75" customHeight="1" x14ac:dyDescent="0.25">
      <c r="A913" s="98"/>
      <c r="B913" s="8" t="s">
        <v>324</v>
      </c>
      <c r="C913" s="28"/>
      <c r="D913" s="29">
        <v>7.5</v>
      </c>
      <c r="E913" s="203">
        <v>5</v>
      </c>
      <c r="F913" s="199"/>
      <c r="G913" s="28"/>
      <c r="H913" s="199"/>
      <c r="I913" s="49"/>
      <c r="J913" s="199"/>
      <c r="K913" s="205"/>
    </row>
    <row r="914" spans="1:11" ht="15.75" customHeight="1" x14ac:dyDescent="0.25">
      <c r="A914" s="98"/>
      <c r="B914" s="8" t="s">
        <v>60</v>
      </c>
      <c r="C914" s="28"/>
      <c r="D914" s="29">
        <v>5.55</v>
      </c>
      <c r="E914" s="203">
        <v>5</v>
      </c>
      <c r="F914" s="199"/>
      <c r="G914" s="28"/>
      <c r="H914" s="199"/>
      <c r="I914" s="49"/>
      <c r="J914" s="199"/>
      <c r="K914" s="205"/>
    </row>
    <row r="915" spans="1:11" ht="15.75" customHeight="1" x14ac:dyDescent="0.25">
      <c r="A915" s="98"/>
      <c r="B915" s="8" t="s">
        <v>49</v>
      </c>
      <c r="C915" s="28"/>
      <c r="D915" s="29">
        <v>152</v>
      </c>
      <c r="E915" s="203">
        <v>152</v>
      </c>
      <c r="F915" s="199"/>
      <c r="G915" s="28"/>
      <c r="H915" s="199"/>
      <c r="I915" s="49"/>
      <c r="J915" s="199"/>
      <c r="K915" s="205"/>
    </row>
    <row r="916" spans="1:11" ht="15.75" customHeight="1" x14ac:dyDescent="0.25">
      <c r="A916" s="98"/>
      <c r="B916" s="8" t="s">
        <v>46</v>
      </c>
      <c r="C916" s="28"/>
      <c r="D916" s="29">
        <v>5</v>
      </c>
      <c r="E916" s="203">
        <v>5</v>
      </c>
      <c r="F916" s="199"/>
      <c r="G916" s="28"/>
      <c r="H916" s="199"/>
      <c r="I916" s="49"/>
      <c r="J916" s="199"/>
      <c r="K916" s="205"/>
    </row>
    <row r="917" spans="1:11" ht="24" customHeight="1" x14ac:dyDescent="0.25">
      <c r="A917" s="423" t="s">
        <v>139</v>
      </c>
      <c r="C917" s="189">
        <v>20</v>
      </c>
      <c r="D917" s="86">
        <v>20</v>
      </c>
      <c r="E917" s="46">
        <v>20</v>
      </c>
      <c r="F917" s="86">
        <v>1.52</v>
      </c>
      <c r="G917" s="46">
        <v>0.16</v>
      </c>
      <c r="H917" s="86">
        <v>9.84</v>
      </c>
      <c r="I917" s="46">
        <v>47</v>
      </c>
      <c r="J917" s="86">
        <v>0</v>
      </c>
      <c r="K917" s="220" t="s">
        <v>273</v>
      </c>
    </row>
    <row r="918" spans="1:11" ht="29.25" customHeight="1" thickBot="1" x14ac:dyDescent="0.3">
      <c r="A918" s="110" t="s">
        <v>161</v>
      </c>
      <c r="C918" s="189">
        <v>35</v>
      </c>
      <c r="D918" s="86">
        <v>35</v>
      </c>
      <c r="E918" s="46">
        <v>35</v>
      </c>
      <c r="F918" s="86">
        <v>2.3076923076923075</v>
      </c>
      <c r="G918" s="124">
        <v>0.41958041958041958</v>
      </c>
      <c r="H918" s="86">
        <v>13.846153846153847</v>
      </c>
      <c r="I918" s="124">
        <v>69.230769230769241</v>
      </c>
      <c r="J918" s="118"/>
      <c r="K918" s="447" t="s">
        <v>278</v>
      </c>
    </row>
    <row r="919" spans="1:11" ht="15" customHeight="1" thickBot="1" x14ac:dyDescent="0.3">
      <c r="A919" s="377" t="s">
        <v>28</v>
      </c>
      <c r="B919" s="265"/>
      <c r="C919" s="270">
        <f>C867+165+C890+C911+C917+C918</f>
        <v>550</v>
      </c>
      <c r="D919" s="256"/>
      <c r="E919" s="255"/>
      <c r="F919" s="291">
        <f>SUM(F866:F918)</f>
        <v>14.208192307692308</v>
      </c>
      <c r="G919" s="64">
        <f>SUM(G866:G918)</f>
        <v>14.85558041958042</v>
      </c>
      <c r="H919" s="291">
        <f>SUM(H866:H918)</f>
        <v>53.822153846153846</v>
      </c>
      <c r="I919" s="64">
        <f>SUM(I866:I918)</f>
        <v>417.97076923076918</v>
      </c>
      <c r="J919" s="291">
        <f>SUM(J866:J918)</f>
        <v>37.06</v>
      </c>
      <c r="K919" s="267"/>
    </row>
    <row r="920" spans="1:11" ht="42.75" customHeight="1" x14ac:dyDescent="0.25">
      <c r="B920" s="317" t="s">
        <v>192</v>
      </c>
      <c r="C920" s="188"/>
      <c r="D920" s="86"/>
      <c r="E920" s="105"/>
      <c r="F920" s="86"/>
      <c r="G920" s="105"/>
      <c r="H920" s="86"/>
      <c r="I920" s="105"/>
      <c r="J920" s="86"/>
      <c r="K920" s="259"/>
    </row>
    <row r="921" spans="1:11" ht="42.75" customHeight="1" x14ac:dyDescent="0.25">
      <c r="A921" s="155" t="s">
        <v>350</v>
      </c>
      <c r="B921" s="208"/>
      <c r="C921" s="78">
        <v>200</v>
      </c>
      <c r="D921" s="29">
        <v>200</v>
      </c>
      <c r="E921" s="203">
        <v>200</v>
      </c>
      <c r="F921" s="209">
        <v>1</v>
      </c>
      <c r="G921" s="210">
        <v>0</v>
      </c>
      <c r="H921" s="209">
        <v>20.200000000000003</v>
      </c>
      <c r="I921" s="210">
        <v>84.800000000000011</v>
      </c>
      <c r="J921" s="209">
        <v>4</v>
      </c>
      <c r="K921" s="223" t="s">
        <v>281</v>
      </c>
    </row>
    <row r="922" spans="1:11" ht="32.25" customHeight="1" x14ac:dyDescent="0.25">
      <c r="A922" s="424" t="s">
        <v>302</v>
      </c>
      <c r="B922" s="8"/>
      <c r="C922" s="189">
        <v>130</v>
      </c>
      <c r="D922" s="86"/>
      <c r="E922" s="45"/>
      <c r="F922" s="45">
        <v>9</v>
      </c>
      <c r="G922" s="84">
        <v>7.7</v>
      </c>
      <c r="H922" s="86">
        <v>18.45</v>
      </c>
      <c r="I922" s="46">
        <v>178.82</v>
      </c>
      <c r="J922" s="86">
        <v>0.15</v>
      </c>
      <c r="K922" s="87" t="s">
        <v>337</v>
      </c>
    </row>
    <row r="923" spans="1:11" ht="17.25" customHeight="1" x14ac:dyDescent="0.25">
      <c r="A923" s="98"/>
      <c r="B923" s="8" t="s">
        <v>107</v>
      </c>
      <c r="C923" s="28"/>
      <c r="D923" s="29">
        <v>43</v>
      </c>
      <c r="E923" s="206">
        <v>43</v>
      </c>
      <c r="F923" s="206"/>
      <c r="G923" s="61"/>
      <c r="H923" s="29"/>
      <c r="I923" s="203"/>
      <c r="J923" s="29"/>
      <c r="K923" s="205"/>
    </row>
    <row r="924" spans="1:11" ht="19.5" customHeight="1" x14ac:dyDescent="0.25">
      <c r="A924" s="98"/>
      <c r="B924" s="8" t="s">
        <v>49</v>
      </c>
      <c r="C924" s="28"/>
      <c r="D924" s="29">
        <v>258</v>
      </c>
      <c r="E924" s="206">
        <v>258</v>
      </c>
      <c r="F924" s="206"/>
      <c r="G924" s="61"/>
      <c r="H924" s="29"/>
      <c r="I924" s="203"/>
      <c r="J924" s="29"/>
      <c r="K924" s="205"/>
    </row>
    <row r="925" spans="1:11" ht="15" customHeight="1" x14ac:dyDescent="0.25">
      <c r="A925" s="98"/>
      <c r="B925" s="13" t="s">
        <v>147</v>
      </c>
      <c r="C925" s="28"/>
      <c r="D925" s="29">
        <v>0.4</v>
      </c>
      <c r="E925" s="206">
        <v>0.4</v>
      </c>
      <c r="F925" s="206"/>
      <c r="G925" s="61"/>
      <c r="H925" s="29"/>
      <c r="I925" s="203"/>
      <c r="J925" s="29"/>
      <c r="K925" s="205"/>
    </row>
    <row r="926" spans="1:11" ht="15.75" customHeight="1" x14ac:dyDescent="0.25">
      <c r="A926" s="98"/>
      <c r="B926" s="13" t="s">
        <v>336</v>
      </c>
      <c r="C926" s="28"/>
      <c r="D926" s="29">
        <v>10.199999999999999</v>
      </c>
      <c r="E926" s="206">
        <v>10</v>
      </c>
      <c r="F926" s="206"/>
      <c r="G926" s="61"/>
      <c r="H926" s="29"/>
      <c r="I926" s="203"/>
      <c r="J926" s="29"/>
      <c r="K926" s="205"/>
    </row>
    <row r="927" spans="1:11" ht="18" customHeight="1" x14ac:dyDescent="0.25">
      <c r="A927" s="98"/>
      <c r="B927" s="8" t="s">
        <v>44</v>
      </c>
      <c r="C927" s="28"/>
      <c r="D927" s="29">
        <v>2</v>
      </c>
      <c r="E927" s="206">
        <v>2</v>
      </c>
      <c r="F927" s="206"/>
      <c r="G927" s="61"/>
      <c r="H927" s="29"/>
      <c r="I927" s="203"/>
      <c r="J927" s="29"/>
      <c r="K927" s="205"/>
    </row>
    <row r="928" spans="1:11" ht="15" customHeight="1" x14ac:dyDescent="0.25">
      <c r="A928" s="110" t="s">
        <v>139</v>
      </c>
      <c r="C928" s="189">
        <v>20</v>
      </c>
      <c r="D928" s="86">
        <v>20</v>
      </c>
      <c r="E928" s="46">
        <v>20</v>
      </c>
      <c r="F928" s="86">
        <v>1.52</v>
      </c>
      <c r="G928" s="46">
        <v>0.16</v>
      </c>
      <c r="H928" s="86">
        <v>9.84</v>
      </c>
      <c r="I928" s="46">
        <v>47</v>
      </c>
      <c r="J928" s="86">
        <v>0</v>
      </c>
      <c r="K928" s="50" t="s">
        <v>273</v>
      </c>
    </row>
    <row r="929" spans="1:11" ht="15" customHeight="1" x14ac:dyDescent="0.25">
      <c r="A929" s="110" t="s">
        <v>200</v>
      </c>
      <c r="C929" s="189" t="s">
        <v>133</v>
      </c>
      <c r="D929" s="86"/>
      <c r="E929" s="46"/>
      <c r="F929" s="86">
        <v>0.5</v>
      </c>
      <c r="G929" s="46">
        <v>0.21</v>
      </c>
      <c r="H929" s="86">
        <v>5.57</v>
      </c>
      <c r="I929" s="46">
        <v>26.15</v>
      </c>
      <c r="J929" s="86">
        <v>75</v>
      </c>
      <c r="K929" s="50" t="s">
        <v>205</v>
      </c>
    </row>
    <row r="930" spans="1:11" ht="15" customHeight="1" x14ac:dyDescent="0.25">
      <c r="A930" s="110"/>
      <c r="B930" s="48" t="s">
        <v>212</v>
      </c>
      <c r="C930" s="189"/>
      <c r="D930" s="86">
        <v>15.3</v>
      </c>
      <c r="E930" s="46">
        <v>15</v>
      </c>
      <c r="F930" s="118"/>
      <c r="G930" s="189"/>
      <c r="H930" s="118"/>
      <c r="I930" s="189"/>
      <c r="J930" s="118"/>
      <c r="K930" s="50"/>
    </row>
    <row r="931" spans="1:11" ht="15" customHeight="1" x14ac:dyDescent="0.25">
      <c r="A931" s="110"/>
      <c r="B931" s="48" t="s">
        <v>46</v>
      </c>
      <c r="C931" s="189"/>
      <c r="D931" s="86">
        <v>5</v>
      </c>
      <c r="E931" s="46">
        <v>5</v>
      </c>
      <c r="F931" s="118"/>
      <c r="G931" s="189"/>
      <c r="H931" s="118"/>
      <c r="I931" s="189"/>
      <c r="J931" s="118"/>
      <c r="K931" s="50"/>
    </row>
    <row r="932" spans="1:11" ht="15" customHeight="1" thickBot="1" x14ac:dyDescent="0.3">
      <c r="A932" s="110"/>
      <c r="B932" s="48" t="s">
        <v>49</v>
      </c>
      <c r="C932" s="189"/>
      <c r="D932" s="86">
        <v>150</v>
      </c>
      <c r="E932" s="46">
        <v>150</v>
      </c>
      <c r="F932" s="118"/>
      <c r="G932" s="189"/>
      <c r="H932" s="118"/>
      <c r="I932" s="189"/>
      <c r="J932" s="118"/>
      <c r="K932" s="214"/>
    </row>
    <row r="933" spans="1:11" ht="15" customHeight="1" thickBot="1" x14ac:dyDescent="0.3">
      <c r="A933" s="377" t="s">
        <v>28</v>
      </c>
      <c r="B933" s="275"/>
      <c r="C933" s="270">
        <f>C921+C922+C928+155</f>
        <v>505</v>
      </c>
      <c r="D933" s="291"/>
      <c r="E933" s="64"/>
      <c r="F933" s="64">
        <f>SUM(F920:F932)</f>
        <v>12.02</v>
      </c>
      <c r="G933" s="64">
        <f t="shared" ref="G933:J933" si="19">SUM(G920:G932)</f>
        <v>8.07</v>
      </c>
      <c r="H933" s="64">
        <f t="shared" si="19"/>
        <v>54.060000000000009</v>
      </c>
      <c r="I933" s="64">
        <f t="shared" si="19"/>
        <v>336.77</v>
      </c>
      <c r="J933" s="64">
        <f t="shared" si="19"/>
        <v>79.150000000000006</v>
      </c>
      <c r="K933" s="255"/>
    </row>
    <row r="934" spans="1:11" ht="15" customHeight="1" thickBot="1" x14ac:dyDescent="0.3">
      <c r="A934" s="377" t="s">
        <v>47</v>
      </c>
      <c r="B934" s="275"/>
      <c r="C934" s="270">
        <f>C860+C865+C919+C933</f>
        <v>1606</v>
      </c>
      <c r="D934" s="64"/>
      <c r="E934" s="64"/>
      <c r="F934" s="64">
        <f>F860+F865+F919+F933</f>
        <v>48.608192307692306</v>
      </c>
      <c r="G934" s="64">
        <f>G860+G865+G919+G933</f>
        <v>57.565580419580421</v>
      </c>
      <c r="H934" s="64">
        <f>H860+H865+H919+H933</f>
        <v>164.67615384615385</v>
      </c>
      <c r="I934" s="64">
        <f>I860+I865+I919+I933</f>
        <v>1382.7007692307693</v>
      </c>
      <c r="J934" s="64">
        <f>J860+J865+J919+J933</f>
        <v>118.57000000000001</v>
      </c>
      <c r="K934" s="267"/>
    </row>
    <row r="935" spans="1:11" ht="15" customHeight="1" thickBot="1" x14ac:dyDescent="0.3">
      <c r="A935" s="196" t="s">
        <v>262</v>
      </c>
      <c r="B935" s="63"/>
      <c r="C935" s="156">
        <f>C97+C188+C278+C356+C464+C551+C641+C744+C839+C934</f>
        <v>15225</v>
      </c>
      <c r="D935" s="35"/>
      <c r="E935" s="35"/>
      <c r="F935" s="35">
        <f>F97+F188+F278+F356+F464+F551+F641+F744+F839+F934</f>
        <v>469.50444234263097</v>
      </c>
      <c r="G935" s="35">
        <f>G97+G188+G278+G356+G464+G551+G641+G744+G839+G934</f>
        <v>464.20530179571631</v>
      </c>
      <c r="H935" s="35">
        <f>H97+H188+H278+H356+H464+H551+H641+H744+H839+H934</f>
        <v>1802.1650352170068</v>
      </c>
      <c r="I935" s="35">
        <f>I97+I188+I278+I356+I464+I551+I641+I744+I839+I934</f>
        <v>13273.821957450624</v>
      </c>
      <c r="J935" s="35">
        <f>J97+J188+J278+J356+J464+J551+J641+J744+J839+J934</f>
        <v>504.81266666666664</v>
      </c>
      <c r="K935" s="23"/>
    </row>
    <row r="936" spans="1:11" ht="18.75" customHeight="1" thickBot="1" x14ac:dyDescent="0.3">
      <c r="A936" s="502" t="s">
        <v>237</v>
      </c>
      <c r="B936" s="503"/>
      <c r="C936" s="270">
        <f>C935/10</f>
        <v>1522.5</v>
      </c>
      <c r="D936" s="64"/>
      <c r="E936" s="64"/>
      <c r="F936" s="64">
        <f t="shared" ref="F936:J936" si="20">F935/10</f>
        <v>46.950444234263095</v>
      </c>
      <c r="G936" s="64">
        <f t="shared" si="20"/>
        <v>46.420530179571628</v>
      </c>
      <c r="H936" s="64">
        <f t="shared" si="20"/>
        <v>180.21650352170067</v>
      </c>
      <c r="I936" s="64">
        <f t="shared" si="20"/>
        <v>1327.3821957450623</v>
      </c>
      <c r="J936" s="64">
        <f t="shared" si="20"/>
        <v>50.481266666666663</v>
      </c>
      <c r="K936" s="267"/>
    </row>
    <row r="937" spans="1:11" ht="15" customHeight="1" x14ac:dyDescent="0.25">
      <c r="A937" s="240" t="s">
        <v>84</v>
      </c>
      <c r="C937" s="48"/>
      <c r="E937" s="340"/>
      <c r="F937" s="86"/>
      <c r="G937" s="86"/>
      <c r="H937" s="86"/>
      <c r="I937" s="86"/>
      <c r="K937" s="48"/>
    </row>
    <row r="938" spans="1:11" ht="15" customHeight="1" x14ac:dyDescent="0.25">
      <c r="A938" s="506" t="s">
        <v>140</v>
      </c>
      <c r="B938" s="506"/>
      <c r="C938" s="506"/>
      <c r="D938" s="506"/>
      <c r="E938" s="506"/>
      <c r="F938" s="506"/>
      <c r="G938" s="506"/>
      <c r="H938" s="506"/>
      <c r="I938" s="506"/>
      <c r="J938" s="506"/>
      <c r="K938" s="506"/>
    </row>
    <row r="939" spans="1:11" ht="15" customHeight="1" x14ac:dyDescent="0.25">
      <c r="A939" s="506" t="s">
        <v>85</v>
      </c>
      <c r="B939" s="506"/>
      <c r="C939" s="506"/>
      <c r="D939" s="506"/>
      <c r="E939" s="506"/>
      <c r="F939" s="506"/>
      <c r="G939" s="506"/>
      <c r="H939" s="506"/>
      <c r="I939" s="506"/>
      <c r="J939" s="506"/>
      <c r="K939" s="506"/>
    </row>
    <row r="940" spans="1:11" ht="15" customHeight="1" x14ac:dyDescent="0.25">
      <c r="A940" s="506" t="s">
        <v>86</v>
      </c>
      <c r="B940" s="506"/>
      <c r="C940" s="506"/>
      <c r="D940" s="506"/>
      <c r="E940" s="506"/>
      <c r="F940" s="506"/>
      <c r="G940" s="506"/>
      <c r="H940" s="506"/>
      <c r="I940" s="506"/>
      <c r="J940" s="506"/>
      <c r="K940" s="506"/>
    </row>
    <row r="941" spans="1:11" ht="15" customHeight="1" x14ac:dyDescent="0.25">
      <c r="A941" s="506" t="s">
        <v>87</v>
      </c>
      <c r="B941" s="506"/>
      <c r="C941" s="506"/>
      <c r="D941" s="506"/>
      <c r="E941" s="506"/>
      <c r="F941" s="506"/>
      <c r="G941" s="506"/>
      <c r="H941" s="506"/>
      <c r="I941" s="506"/>
      <c r="J941" s="506"/>
      <c r="K941" s="506"/>
    </row>
    <row r="942" spans="1:11" ht="15" customHeight="1" x14ac:dyDescent="0.25">
      <c r="A942" s="507" t="s">
        <v>346</v>
      </c>
      <c r="B942" s="507"/>
      <c r="C942" s="507"/>
      <c r="D942" s="507"/>
      <c r="E942" s="507"/>
      <c r="F942" s="507"/>
      <c r="G942" s="507"/>
      <c r="H942" s="507"/>
      <c r="I942" s="507"/>
      <c r="J942" s="507"/>
      <c r="K942" s="507"/>
    </row>
    <row r="943" spans="1:11" ht="15" customHeight="1" x14ac:dyDescent="0.25">
      <c r="A943" s="506" t="s">
        <v>88</v>
      </c>
      <c r="B943" s="506"/>
      <c r="C943" s="506"/>
      <c r="D943" s="506"/>
      <c r="E943" s="506"/>
      <c r="F943" s="506"/>
      <c r="G943" s="506"/>
      <c r="H943" s="506"/>
      <c r="I943" s="506"/>
      <c r="J943" s="506"/>
      <c r="K943" s="506"/>
    </row>
    <row r="944" spans="1:11" ht="15" customHeight="1" x14ac:dyDescent="0.25">
      <c r="A944" s="507" t="s">
        <v>347</v>
      </c>
      <c r="B944" s="507"/>
      <c r="C944" s="507"/>
      <c r="D944" s="507"/>
      <c r="E944" s="507"/>
      <c r="F944" s="507"/>
      <c r="G944" s="507"/>
      <c r="H944" s="507"/>
      <c r="I944" s="507"/>
      <c r="J944" s="507"/>
      <c r="K944" s="507"/>
    </row>
    <row r="945" spans="1:11" ht="15" customHeight="1" x14ac:dyDescent="0.25">
      <c r="A945" s="506" t="s">
        <v>89</v>
      </c>
      <c r="B945" s="506"/>
      <c r="C945" s="506"/>
      <c r="D945" s="506"/>
      <c r="E945" s="506"/>
      <c r="F945" s="506"/>
      <c r="G945" s="506"/>
      <c r="H945" s="506"/>
      <c r="I945" s="506"/>
      <c r="J945" s="506"/>
      <c r="K945" s="506"/>
    </row>
    <row r="946" spans="1:11" ht="15" customHeight="1" x14ac:dyDescent="0.25">
      <c r="A946" s="507" t="s">
        <v>348</v>
      </c>
      <c r="B946" s="507"/>
      <c r="C946" s="507"/>
      <c r="D946" s="507"/>
      <c r="E946" s="507"/>
      <c r="F946" s="507"/>
      <c r="G946" s="507"/>
      <c r="H946" s="507"/>
      <c r="I946" s="507"/>
      <c r="J946" s="507"/>
      <c r="K946" s="507"/>
    </row>
    <row r="947" spans="1:11" ht="15" customHeight="1" x14ac:dyDescent="0.25">
      <c r="A947" s="506" t="s">
        <v>141</v>
      </c>
      <c r="B947" s="506"/>
      <c r="C947" s="506"/>
      <c r="D947" s="506"/>
      <c r="E947" s="506"/>
      <c r="F947" s="506"/>
      <c r="G947" s="506"/>
      <c r="H947" s="506"/>
      <c r="I947" s="506"/>
      <c r="J947" s="506"/>
      <c r="K947" s="506"/>
    </row>
    <row r="948" spans="1:11" ht="15" customHeight="1" x14ac:dyDescent="0.25">
      <c r="A948" s="506" t="s">
        <v>90</v>
      </c>
      <c r="B948" s="506"/>
      <c r="C948" s="506"/>
      <c r="D948" s="506"/>
      <c r="E948" s="506"/>
      <c r="F948" s="506"/>
      <c r="G948" s="506"/>
      <c r="H948" s="506"/>
      <c r="I948" s="506"/>
      <c r="J948" s="506"/>
      <c r="K948" s="506"/>
    </row>
    <row r="949" spans="1:11" ht="15" customHeight="1" x14ac:dyDescent="0.25">
      <c r="A949" s="506" t="s">
        <v>91</v>
      </c>
      <c r="B949" s="506"/>
      <c r="C949" s="506"/>
      <c r="D949" s="506"/>
      <c r="E949" s="506"/>
      <c r="F949" s="506"/>
      <c r="G949" s="506"/>
      <c r="H949" s="506"/>
      <c r="I949" s="506"/>
      <c r="J949" s="506"/>
      <c r="K949" s="506"/>
    </row>
    <row r="950" spans="1:11" ht="15" customHeight="1" x14ac:dyDescent="0.25">
      <c r="A950" s="507" t="s">
        <v>349</v>
      </c>
      <c r="B950" s="507"/>
      <c r="C950" s="507"/>
      <c r="D950" s="507"/>
      <c r="E950" s="507"/>
      <c r="F950" s="507"/>
      <c r="G950" s="507"/>
      <c r="H950" s="507"/>
      <c r="I950" s="507"/>
      <c r="J950" s="507"/>
      <c r="K950" s="507"/>
    </row>
    <row r="951" spans="1:11" ht="15" customHeight="1" x14ac:dyDescent="0.25">
      <c r="A951" s="506" t="s">
        <v>121</v>
      </c>
      <c r="B951" s="506"/>
      <c r="C951" s="506"/>
      <c r="D951" s="506"/>
      <c r="E951" s="506"/>
      <c r="F951" s="506"/>
      <c r="G951" s="506"/>
      <c r="H951" s="506"/>
      <c r="I951" s="506"/>
      <c r="J951" s="506"/>
      <c r="K951" s="506"/>
    </row>
    <row r="952" spans="1:11" ht="15" customHeight="1" x14ac:dyDescent="0.25">
      <c r="A952" s="506" t="s">
        <v>92</v>
      </c>
      <c r="B952" s="506"/>
      <c r="C952" s="506"/>
      <c r="D952" s="506"/>
      <c r="E952" s="506"/>
      <c r="F952" s="506"/>
      <c r="G952" s="506"/>
      <c r="H952" s="506"/>
      <c r="I952" s="506"/>
      <c r="J952" s="506"/>
      <c r="K952" s="506"/>
    </row>
    <row r="953" spans="1:11" ht="15" customHeight="1" x14ac:dyDescent="0.25">
      <c r="A953" s="506" t="s">
        <v>93</v>
      </c>
      <c r="B953" s="506"/>
      <c r="C953" s="506"/>
      <c r="D953" s="506"/>
      <c r="E953" s="506"/>
      <c r="F953" s="506"/>
      <c r="G953" s="506"/>
      <c r="H953" s="506"/>
      <c r="I953" s="506"/>
      <c r="J953" s="506"/>
      <c r="K953" s="506"/>
    </row>
    <row r="954" spans="1:11" ht="15" customHeight="1" x14ac:dyDescent="0.25">
      <c r="A954" s="506" t="s">
        <v>122</v>
      </c>
      <c r="B954" s="506"/>
      <c r="C954" s="506"/>
      <c r="D954" s="506"/>
      <c r="E954" s="506"/>
      <c r="F954" s="506"/>
      <c r="G954" s="506"/>
      <c r="H954" s="506"/>
      <c r="I954" s="506"/>
      <c r="J954" s="506"/>
      <c r="K954" s="506"/>
    </row>
    <row r="955" spans="1:11" ht="15" customHeight="1" x14ac:dyDescent="0.25">
      <c r="A955" s="506" t="s">
        <v>94</v>
      </c>
      <c r="B955" s="506"/>
      <c r="C955" s="506"/>
      <c r="D955" s="506"/>
      <c r="E955" s="506"/>
      <c r="F955" s="506"/>
      <c r="G955" s="506"/>
      <c r="H955" s="506"/>
      <c r="I955" s="506"/>
      <c r="J955" s="506"/>
      <c r="K955" s="506"/>
    </row>
    <row r="956" spans="1:11" ht="15" customHeight="1" x14ac:dyDescent="0.25">
      <c r="A956" s="506" t="s">
        <v>123</v>
      </c>
      <c r="B956" s="506"/>
      <c r="C956" s="506"/>
      <c r="D956" s="506"/>
      <c r="E956" s="506"/>
      <c r="F956" s="506"/>
      <c r="G956" s="506"/>
      <c r="H956" s="506"/>
      <c r="I956" s="506"/>
      <c r="J956" s="506"/>
      <c r="K956" s="506"/>
    </row>
    <row r="957" spans="1:11" ht="15" customHeight="1" x14ac:dyDescent="0.25">
      <c r="A957" s="506" t="s">
        <v>95</v>
      </c>
      <c r="B957" s="506"/>
      <c r="C957" s="506"/>
      <c r="D957" s="506"/>
      <c r="E957" s="506"/>
      <c r="F957" s="506"/>
      <c r="G957" s="506"/>
      <c r="H957" s="506"/>
      <c r="I957" s="506"/>
      <c r="J957" s="506"/>
      <c r="K957" s="506"/>
    </row>
    <row r="958" spans="1:11" ht="15" customHeight="1" x14ac:dyDescent="0.25">
      <c r="A958" s="506" t="s">
        <v>96</v>
      </c>
      <c r="B958" s="506"/>
      <c r="C958" s="506"/>
      <c r="D958" s="506"/>
      <c r="E958" s="506"/>
      <c r="F958" s="506"/>
      <c r="G958" s="506"/>
      <c r="H958" s="506"/>
      <c r="I958" s="506"/>
      <c r="J958" s="506"/>
      <c r="K958" s="506"/>
    </row>
    <row r="959" spans="1:11" ht="15" customHeight="1" x14ac:dyDescent="0.25">
      <c r="A959" s="506" t="s">
        <v>124</v>
      </c>
      <c r="B959" s="506"/>
      <c r="C959" s="506"/>
      <c r="D959" s="506"/>
      <c r="E959" s="506"/>
      <c r="F959" s="506"/>
      <c r="G959" s="506"/>
      <c r="H959" s="506"/>
      <c r="I959" s="506"/>
      <c r="J959" s="506"/>
      <c r="K959" s="506"/>
    </row>
    <row r="960" spans="1:11" ht="15" customHeight="1" x14ac:dyDescent="0.25">
      <c r="A960" s="506" t="s">
        <v>97</v>
      </c>
      <c r="B960" s="506"/>
      <c r="C960" s="506"/>
      <c r="D960" s="506"/>
      <c r="E960" s="506"/>
      <c r="F960" s="506"/>
      <c r="G960" s="506"/>
      <c r="H960" s="506"/>
      <c r="I960" s="506"/>
      <c r="J960" s="506"/>
      <c r="K960" s="506"/>
    </row>
    <row r="961" spans="1:11" ht="15" customHeight="1" x14ac:dyDescent="0.25">
      <c r="A961" s="506" t="s">
        <v>98</v>
      </c>
      <c r="B961" s="506"/>
      <c r="C961" s="506"/>
      <c r="D961" s="506"/>
      <c r="E961" s="506"/>
      <c r="F961" s="506"/>
      <c r="G961" s="506"/>
      <c r="H961" s="506"/>
      <c r="I961" s="506"/>
      <c r="J961" s="506"/>
      <c r="K961" s="506"/>
    </row>
    <row r="962" spans="1:11" ht="15" customHeight="1" x14ac:dyDescent="0.25">
      <c r="E962" s="340"/>
      <c r="F962" s="86"/>
      <c r="G962" s="86"/>
      <c r="H962" s="86"/>
      <c r="I962" s="86"/>
      <c r="K962" s="48"/>
    </row>
    <row r="963" spans="1:11" ht="15" customHeight="1" x14ac:dyDescent="0.25">
      <c r="F963" s="86"/>
      <c r="G963" s="86"/>
      <c r="H963" s="86"/>
      <c r="I963" s="86"/>
      <c r="K963" s="48"/>
    </row>
    <row r="964" spans="1:11" ht="15" customHeight="1" x14ac:dyDescent="0.25">
      <c r="A964" s="321"/>
      <c r="F964" s="286"/>
      <c r="G964" s="286"/>
      <c r="H964" s="286"/>
      <c r="I964" s="286"/>
      <c r="K964" s="48"/>
    </row>
    <row r="965" spans="1:11" ht="15" customHeight="1" x14ac:dyDescent="0.25">
      <c r="A965" s="321"/>
      <c r="F965" s="286"/>
      <c r="G965" s="286"/>
      <c r="H965" s="286"/>
      <c r="I965" s="286"/>
      <c r="K965" s="48"/>
    </row>
    <row r="966" spans="1:11" ht="15" customHeight="1" x14ac:dyDescent="0.25">
      <c r="A966" s="321"/>
      <c r="F966" s="286"/>
      <c r="G966" s="286"/>
      <c r="H966" s="286"/>
      <c r="I966" s="286"/>
      <c r="K966" s="48"/>
    </row>
    <row r="967" spans="1:11" ht="15" customHeight="1" x14ac:dyDescent="0.25">
      <c r="A967" s="321"/>
      <c r="F967" s="286"/>
      <c r="G967" s="286"/>
      <c r="H967" s="286"/>
      <c r="I967" s="286"/>
      <c r="K967" s="48"/>
    </row>
    <row r="968" spans="1:11" ht="15" customHeight="1" x14ac:dyDescent="0.25">
      <c r="F968" s="86"/>
      <c r="G968" s="86"/>
      <c r="H968" s="86"/>
      <c r="I968" s="86"/>
      <c r="K968" s="48"/>
    </row>
    <row r="969" spans="1:11" ht="15" customHeight="1" x14ac:dyDescent="0.25">
      <c r="A969" s="321"/>
      <c r="F969" s="86"/>
      <c r="G969" s="86"/>
      <c r="H969" s="86"/>
      <c r="I969" s="86"/>
      <c r="K969" s="48"/>
    </row>
    <row r="970" spans="1:11" ht="15" customHeight="1" x14ac:dyDescent="0.25">
      <c r="E970" s="340"/>
      <c r="F970" s="86"/>
      <c r="G970" s="86"/>
      <c r="H970" s="86"/>
      <c r="I970" s="86"/>
      <c r="K970" s="48"/>
    </row>
    <row r="971" spans="1:11" ht="15" customHeight="1" x14ac:dyDescent="0.25">
      <c r="E971" s="340"/>
      <c r="F971" s="86"/>
      <c r="G971" s="86"/>
      <c r="H971" s="86"/>
      <c r="I971" s="86"/>
      <c r="K971" s="48"/>
    </row>
    <row r="972" spans="1:11" ht="15" customHeight="1" x14ac:dyDescent="0.25">
      <c r="F972" s="86"/>
      <c r="G972" s="86"/>
      <c r="H972" s="86"/>
      <c r="I972" s="86"/>
      <c r="K972" s="48"/>
    </row>
    <row r="973" spans="1:11" ht="15" customHeight="1" x14ac:dyDescent="0.25">
      <c r="A973" s="321"/>
      <c r="F973" s="286"/>
      <c r="G973" s="286"/>
      <c r="H973" s="286"/>
      <c r="I973" s="286"/>
      <c r="K973" s="48"/>
    </row>
    <row r="974" spans="1:11" ht="15" customHeight="1" x14ac:dyDescent="0.25">
      <c r="F974" s="86"/>
      <c r="G974" s="86"/>
      <c r="H974" s="86"/>
      <c r="I974" s="86"/>
      <c r="K974" s="48"/>
    </row>
    <row r="975" spans="1:11" ht="15" customHeight="1" x14ac:dyDescent="0.25">
      <c r="A975" s="321"/>
      <c r="F975" s="86"/>
      <c r="G975" s="86"/>
      <c r="H975" s="86"/>
      <c r="I975" s="86"/>
      <c r="K975" s="48"/>
    </row>
    <row r="976" spans="1:11" ht="15" customHeight="1" x14ac:dyDescent="0.25">
      <c r="E976" s="340"/>
      <c r="F976" s="86"/>
      <c r="G976" s="86"/>
      <c r="H976" s="86"/>
      <c r="I976" s="86"/>
      <c r="K976" s="48"/>
    </row>
    <row r="977" spans="1:11" ht="15" customHeight="1" x14ac:dyDescent="0.25">
      <c r="A977" s="321"/>
      <c r="B977" s="251"/>
      <c r="C977" s="319"/>
      <c r="D977" s="320"/>
      <c r="E977" s="320"/>
      <c r="F977" s="286"/>
      <c r="G977" s="286"/>
      <c r="H977" s="286"/>
      <c r="I977" s="286"/>
      <c r="K977" s="48"/>
    </row>
    <row r="978" spans="1:11" ht="15" customHeight="1" x14ac:dyDescent="0.25">
      <c r="F978" s="86"/>
      <c r="G978" s="86"/>
      <c r="H978" s="86"/>
      <c r="I978" s="86"/>
      <c r="K978" s="48"/>
    </row>
    <row r="979" spans="1:11" ht="15" customHeight="1" x14ac:dyDescent="0.25">
      <c r="F979" s="86"/>
      <c r="G979" s="86"/>
      <c r="H979" s="86"/>
      <c r="I979" s="86"/>
      <c r="K979" s="48"/>
    </row>
    <row r="980" spans="1:11" ht="15" customHeight="1" x14ac:dyDescent="0.25">
      <c r="A980" s="321"/>
      <c r="F980" s="286"/>
      <c r="G980" s="286"/>
      <c r="H980" s="286"/>
      <c r="I980" s="286"/>
      <c r="K980" s="48"/>
    </row>
    <row r="981" spans="1:11" ht="15" customHeight="1" x14ac:dyDescent="0.25">
      <c r="K981" s="48"/>
    </row>
    <row r="982" spans="1:11" ht="15" customHeight="1" x14ac:dyDescent="0.25">
      <c r="A982" s="321"/>
      <c r="B982" s="251"/>
      <c r="K982" s="48"/>
    </row>
    <row r="983" spans="1:11" ht="15" customHeight="1" x14ac:dyDescent="0.25">
      <c r="A983" s="321"/>
      <c r="B983" s="251"/>
      <c r="K983" s="48"/>
    </row>
    <row r="984" spans="1:11" ht="15" customHeight="1" x14ac:dyDescent="0.25">
      <c r="A984" s="321"/>
      <c r="B984" s="251"/>
      <c r="K984" s="48"/>
    </row>
    <row r="985" spans="1:11" ht="15" customHeight="1" x14ac:dyDescent="0.25">
      <c r="A985" s="321"/>
      <c r="B985" s="251"/>
      <c r="K985" s="48"/>
    </row>
    <row r="986" spans="1:11" ht="15" customHeight="1" x14ac:dyDescent="0.25">
      <c r="A986" s="321"/>
      <c r="B986" s="251"/>
      <c r="K986" s="48"/>
    </row>
    <row r="987" spans="1:11" ht="15" customHeight="1" x14ac:dyDescent="0.25">
      <c r="K987" s="48"/>
    </row>
    <row r="988" spans="1:11" ht="15" customHeight="1" x14ac:dyDescent="0.25">
      <c r="K988" s="48"/>
    </row>
    <row r="989" spans="1:11" ht="15" customHeight="1" x14ac:dyDescent="0.25">
      <c r="C989" s="319"/>
      <c r="D989" s="320"/>
      <c r="K989" s="48"/>
    </row>
    <row r="990" spans="1:11" ht="15" customHeight="1" x14ac:dyDescent="0.25">
      <c r="A990" s="321"/>
      <c r="B990" s="251"/>
      <c r="K990" s="48"/>
    </row>
    <row r="991" spans="1:11" ht="15" customHeight="1" x14ac:dyDescent="0.25">
      <c r="E991" s="340"/>
      <c r="F991" s="86"/>
      <c r="G991" s="86"/>
      <c r="H991" s="86"/>
      <c r="I991" s="86"/>
      <c r="K991" s="48"/>
    </row>
    <row r="992" spans="1:11" ht="15" customHeight="1" x14ac:dyDescent="0.25">
      <c r="E992" s="340"/>
      <c r="F992" s="86"/>
      <c r="G992" s="86"/>
      <c r="H992" s="86"/>
      <c r="I992" s="86"/>
      <c r="K992" s="48"/>
    </row>
    <row r="993" spans="1:11" ht="15" customHeight="1" x14ac:dyDescent="0.25">
      <c r="E993" s="340"/>
      <c r="F993" s="86"/>
      <c r="G993" s="86"/>
      <c r="H993" s="86"/>
      <c r="I993" s="86"/>
      <c r="K993" s="48"/>
    </row>
    <row r="994" spans="1:11" ht="15" customHeight="1" x14ac:dyDescent="0.25">
      <c r="F994" s="86"/>
      <c r="G994" s="86"/>
      <c r="H994" s="86"/>
      <c r="I994" s="86"/>
      <c r="K994" s="48"/>
    </row>
    <row r="995" spans="1:11" ht="15" customHeight="1" x14ac:dyDescent="0.25">
      <c r="E995" s="340"/>
      <c r="F995" s="86"/>
      <c r="G995" s="86"/>
      <c r="H995" s="86"/>
      <c r="I995" s="86"/>
      <c r="K995" s="48"/>
    </row>
    <row r="996" spans="1:11" ht="15" customHeight="1" x14ac:dyDescent="0.25">
      <c r="F996" s="86"/>
      <c r="G996" s="86"/>
      <c r="H996" s="86"/>
      <c r="I996" s="86"/>
      <c r="K996" s="48"/>
    </row>
    <row r="997" spans="1:11" ht="15" customHeight="1" x14ac:dyDescent="0.25">
      <c r="F997" s="86"/>
      <c r="G997" s="86"/>
      <c r="H997" s="86"/>
      <c r="I997" s="86"/>
      <c r="K997" s="48"/>
    </row>
    <row r="998" spans="1:11" ht="15" customHeight="1" x14ac:dyDescent="0.25">
      <c r="A998" s="321"/>
      <c r="B998" s="251"/>
      <c r="C998" s="319"/>
      <c r="D998" s="320"/>
      <c r="E998" s="320"/>
      <c r="F998" s="286"/>
      <c r="G998" s="286"/>
      <c r="H998" s="286"/>
      <c r="I998" s="286"/>
      <c r="K998" s="48"/>
    </row>
    <row r="999" spans="1:11" ht="15" customHeight="1" x14ac:dyDescent="0.25">
      <c r="A999" s="321"/>
      <c r="B999" s="251"/>
      <c r="C999" s="319"/>
      <c r="D999" s="320"/>
      <c r="E999" s="320"/>
      <c r="F999" s="286"/>
      <c r="G999" s="286"/>
      <c r="H999" s="286"/>
      <c r="I999" s="286"/>
      <c r="K999" s="48"/>
    </row>
    <row r="1000" spans="1:11" ht="15" customHeight="1" x14ac:dyDescent="0.25">
      <c r="A1000" s="321"/>
      <c r="B1000" s="251"/>
      <c r="C1000" s="319"/>
      <c r="D1000" s="320"/>
      <c r="E1000" s="320"/>
      <c r="F1000" s="286"/>
      <c r="G1000" s="286"/>
      <c r="H1000" s="286"/>
      <c r="I1000" s="286"/>
      <c r="K1000" s="48"/>
    </row>
    <row r="1001" spans="1:11" ht="15" customHeight="1" x14ac:dyDescent="0.25">
      <c r="F1001" s="86"/>
      <c r="G1001" s="86"/>
      <c r="H1001" s="86"/>
      <c r="I1001" s="86"/>
      <c r="K1001" s="48"/>
    </row>
    <row r="1002" spans="1:11" ht="15" customHeight="1" x14ac:dyDescent="0.25">
      <c r="A1002" s="321"/>
      <c r="F1002" s="86"/>
      <c r="G1002" s="86"/>
      <c r="H1002" s="86"/>
      <c r="I1002" s="86"/>
      <c r="K1002" s="48"/>
    </row>
    <row r="1003" spans="1:11" ht="15" customHeight="1" x14ac:dyDescent="0.25">
      <c r="F1003" s="86"/>
      <c r="G1003" s="86"/>
      <c r="H1003" s="86"/>
      <c r="I1003" s="286"/>
      <c r="K1003" s="48"/>
    </row>
    <row r="1004" spans="1:11" ht="15" customHeight="1" x14ac:dyDescent="0.25">
      <c r="E1004" s="340"/>
      <c r="F1004" s="86"/>
      <c r="G1004" s="86"/>
      <c r="H1004" s="86"/>
      <c r="I1004" s="86"/>
      <c r="K1004" s="48"/>
    </row>
    <row r="1005" spans="1:11" ht="15" customHeight="1" x14ac:dyDescent="0.25">
      <c r="E1005" s="340"/>
      <c r="F1005" s="86"/>
      <c r="G1005" s="86"/>
      <c r="H1005" s="86"/>
      <c r="I1005" s="86"/>
      <c r="K1005" s="48"/>
    </row>
    <row r="1006" spans="1:11" ht="15" customHeight="1" x14ac:dyDescent="0.25">
      <c r="E1006" s="340"/>
      <c r="F1006" s="86"/>
      <c r="G1006" s="86"/>
      <c r="H1006" s="86"/>
      <c r="I1006" s="86"/>
      <c r="K1006" s="48"/>
    </row>
    <row r="1007" spans="1:11" ht="15" customHeight="1" x14ac:dyDescent="0.25">
      <c r="E1007" s="340"/>
      <c r="F1007" s="86"/>
      <c r="G1007" s="86"/>
      <c r="H1007" s="86"/>
      <c r="I1007" s="86"/>
      <c r="K1007" s="48"/>
    </row>
    <row r="1008" spans="1:11" ht="15" customHeight="1" x14ac:dyDescent="0.25">
      <c r="E1008" s="340"/>
      <c r="F1008" s="86"/>
      <c r="G1008" s="86"/>
      <c r="H1008" s="86"/>
      <c r="I1008" s="86"/>
      <c r="K1008" s="48"/>
    </row>
    <row r="1009" spans="1:11" ht="15" customHeight="1" x14ac:dyDescent="0.25">
      <c r="E1009" s="340"/>
      <c r="F1009" s="86"/>
      <c r="G1009" s="86"/>
      <c r="H1009" s="86"/>
      <c r="I1009" s="86"/>
      <c r="K1009" s="48"/>
    </row>
    <row r="1010" spans="1:11" ht="15" customHeight="1" x14ac:dyDescent="0.25">
      <c r="E1010" s="340"/>
      <c r="F1010" s="86"/>
      <c r="G1010" s="86"/>
      <c r="H1010" s="86"/>
      <c r="I1010" s="86"/>
      <c r="K1010" s="48"/>
    </row>
    <row r="1011" spans="1:11" ht="15" customHeight="1" x14ac:dyDescent="0.25">
      <c r="F1011" s="86"/>
      <c r="G1011" s="86"/>
      <c r="H1011" s="86"/>
      <c r="I1011" s="86"/>
      <c r="K1011" s="48"/>
    </row>
    <row r="1012" spans="1:11" ht="15" customHeight="1" x14ac:dyDescent="0.25">
      <c r="A1012" s="321"/>
      <c r="F1012" s="286"/>
      <c r="G1012" s="286"/>
      <c r="H1012" s="286"/>
      <c r="I1012" s="286"/>
      <c r="K1012" s="48"/>
    </row>
    <row r="1013" spans="1:11" ht="15" customHeight="1" x14ac:dyDescent="0.25">
      <c r="A1013" s="321"/>
      <c r="F1013" s="286"/>
      <c r="G1013" s="286"/>
      <c r="H1013" s="286"/>
      <c r="I1013" s="286"/>
      <c r="K1013" s="48"/>
    </row>
    <row r="1014" spans="1:11" ht="15" customHeight="1" x14ac:dyDescent="0.25">
      <c r="A1014" s="321"/>
      <c r="F1014" s="286"/>
      <c r="G1014" s="286"/>
      <c r="H1014" s="286"/>
      <c r="I1014" s="286"/>
      <c r="K1014" s="48"/>
    </row>
    <row r="1015" spans="1:11" ht="15" customHeight="1" x14ac:dyDescent="0.25">
      <c r="A1015" s="321"/>
      <c r="F1015" s="286"/>
      <c r="G1015" s="286"/>
      <c r="H1015" s="286"/>
      <c r="I1015" s="286"/>
      <c r="K1015" s="48"/>
    </row>
    <row r="1016" spans="1:11" ht="15" customHeight="1" x14ac:dyDescent="0.25">
      <c r="F1016" s="86"/>
      <c r="G1016" s="86"/>
      <c r="H1016" s="86"/>
      <c r="I1016" s="86"/>
      <c r="K1016" s="48"/>
    </row>
    <row r="1017" spans="1:11" ht="15" customHeight="1" x14ac:dyDescent="0.25">
      <c r="A1017" s="321"/>
      <c r="F1017" s="86"/>
      <c r="G1017" s="86"/>
      <c r="H1017" s="86"/>
      <c r="I1017" s="86"/>
      <c r="K1017" s="48"/>
    </row>
    <row r="1018" spans="1:11" ht="15" customHeight="1" x14ac:dyDescent="0.25">
      <c r="F1018" s="86"/>
      <c r="G1018" s="86"/>
      <c r="H1018" s="86"/>
      <c r="I1018" s="86"/>
      <c r="K1018" s="48"/>
    </row>
    <row r="1019" spans="1:11" ht="15" customHeight="1" x14ac:dyDescent="0.25">
      <c r="F1019" s="86"/>
      <c r="G1019" s="86"/>
      <c r="H1019" s="86"/>
      <c r="I1019" s="86"/>
      <c r="K1019" s="48"/>
    </row>
    <row r="1020" spans="1:11" ht="15" customHeight="1" x14ac:dyDescent="0.25">
      <c r="F1020" s="86"/>
      <c r="G1020" s="86"/>
      <c r="H1020" s="86"/>
      <c r="I1020" s="86"/>
      <c r="K1020" s="48"/>
    </row>
    <row r="1021" spans="1:11" ht="15" customHeight="1" x14ac:dyDescent="0.25">
      <c r="A1021" s="321"/>
      <c r="F1021" s="286"/>
      <c r="G1021" s="286"/>
      <c r="H1021" s="286"/>
      <c r="I1021" s="286"/>
      <c r="K1021" s="48"/>
    </row>
    <row r="1022" spans="1:11" ht="15" customHeight="1" x14ac:dyDescent="0.25">
      <c r="A1022" s="321"/>
      <c r="F1022" s="286"/>
      <c r="G1022" s="286"/>
      <c r="H1022" s="286"/>
      <c r="I1022" s="286"/>
      <c r="K1022" s="48"/>
    </row>
    <row r="1023" spans="1:11" ht="15" customHeight="1" x14ac:dyDescent="0.25">
      <c r="A1023" s="321"/>
      <c r="F1023" s="286"/>
      <c r="G1023" s="286"/>
      <c r="H1023" s="286"/>
      <c r="I1023" s="286"/>
      <c r="K1023" s="48"/>
    </row>
    <row r="1024" spans="1:11" ht="15" customHeight="1" x14ac:dyDescent="0.25">
      <c r="A1024" s="321"/>
      <c r="F1024" s="86"/>
      <c r="G1024" s="86"/>
      <c r="H1024" s="86"/>
      <c r="I1024" s="86"/>
      <c r="K1024" s="48"/>
    </row>
    <row r="1025" spans="1:11" ht="15" customHeight="1" x14ac:dyDescent="0.25">
      <c r="A1025" s="321"/>
      <c r="B1025" s="251"/>
      <c r="C1025" s="319"/>
      <c r="D1025" s="320"/>
      <c r="E1025" s="320"/>
      <c r="F1025" s="286"/>
      <c r="G1025" s="286"/>
      <c r="H1025" s="286"/>
      <c r="I1025" s="286"/>
      <c r="K1025" s="48"/>
    </row>
    <row r="1026" spans="1:11" ht="15" customHeight="1" x14ac:dyDescent="0.25">
      <c r="E1026" s="340"/>
      <c r="F1026" s="86"/>
      <c r="G1026" s="86"/>
      <c r="H1026" s="86"/>
      <c r="I1026" s="86"/>
      <c r="K1026" s="48"/>
    </row>
    <row r="1027" spans="1:11" ht="15" customHeight="1" x14ac:dyDescent="0.25">
      <c r="F1027" s="86"/>
      <c r="G1027" s="86"/>
      <c r="H1027" s="86"/>
      <c r="I1027" s="86"/>
      <c r="K1027" s="48"/>
    </row>
    <row r="1028" spans="1:11" ht="15" customHeight="1" x14ac:dyDescent="0.25">
      <c r="F1028" s="86"/>
      <c r="G1028" s="86"/>
      <c r="H1028" s="86"/>
      <c r="I1028" s="86"/>
      <c r="K1028" s="48"/>
    </row>
    <row r="1029" spans="1:11" ht="15" customHeight="1" x14ac:dyDescent="0.25">
      <c r="F1029" s="86"/>
      <c r="G1029" s="86"/>
      <c r="H1029" s="86"/>
      <c r="I1029" s="86"/>
      <c r="K1029" s="48"/>
    </row>
    <row r="1030" spans="1:11" ht="15" customHeight="1" x14ac:dyDescent="0.25">
      <c r="K1030" s="48"/>
    </row>
    <row r="1031" spans="1:11" ht="15" customHeight="1" x14ac:dyDescent="0.25">
      <c r="A1031" s="321"/>
      <c r="F1031" s="320"/>
      <c r="G1031" s="320"/>
      <c r="H1031" s="320"/>
      <c r="I1031" s="320"/>
      <c r="K1031" s="48"/>
    </row>
    <row r="1032" spans="1:11" ht="15" customHeight="1" x14ac:dyDescent="0.25">
      <c r="K1032" s="48"/>
    </row>
    <row r="1033" spans="1:11" ht="15" customHeight="1" x14ac:dyDescent="0.25">
      <c r="K1033" s="48"/>
    </row>
    <row r="1034" spans="1:11" ht="15" customHeight="1" x14ac:dyDescent="0.25">
      <c r="K1034" s="48"/>
    </row>
    <row r="1035" spans="1:11" ht="15" customHeight="1" x14ac:dyDescent="0.25">
      <c r="K1035" s="48"/>
    </row>
    <row r="1036" spans="1:11" ht="15" customHeight="1" x14ac:dyDescent="0.25">
      <c r="K1036" s="48"/>
    </row>
    <row r="1037" spans="1:11" ht="15" customHeight="1" x14ac:dyDescent="0.25">
      <c r="K1037" s="48"/>
    </row>
    <row r="1038" spans="1:11" ht="15" customHeight="1" x14ac:dyDescent="0.25">
      <c r="C1038" s="319"/>
      <c r="D1038" s="320"/>
      <c r="K1038" s="48"/>
    </row>
    <row r="1039" spans="1:11" ht="15" customHeight="1" x14ac:dyDescent="0.25">
      <c r="A1039" s="321"/>
      <c r="B1039" s="251"/>
      <c r="K1039" s="48"/>
    </row>
    <row r="1040" spans="1:11" ht="15" customHeight="1" x14ac:dyDescent="0.25">
      <c r="E1040" s="340"/>
      <c r="F1040" s="86"/>
      <c r="G1040" s="86"/>
      <c r="H1040" s="86"/>
      <c r="I1040" s="86"/>
      <c r="K1040" s="48"/>
    </row>
    <row r="1041" spans="1:11" ht="15" customHeight="1" x14ac:dyDescent="0.25">
      <c r="E1041" s="340"/>
      <c r="F1041" s="86"/>
      <c r="G1041" s="86"/>
      <c r="H1041" s="86"/>
      <c r="I1041" s="86"/>
      <c r="K1041" s="48"/>
    </row>
    <row r="1042" spans="1:11" ht="15" customHeight="1" x14ac:dyDescent="0.25">
      <c r="E1042" s="340"/>
      <c r="F1042" s="86"/>
      <c r="G1042" s="86"/>
      <c r="H1042" s="86"/>
      <c r="I1042" s="86"/>
      <c r="K1042" s="48"/>
    </row>
    <row r="1043" spans="1:11" ht="15" customHeight="1" x14ac:dyDescent="0.25">
      <c r="E1043" s="340"/>
      <c r="F1043" s="86"/>
      <c r="G1043" s="86"/>
      <c r="H1043" s="86"/>
      <c r="I1043" s="86"/>
      <c r="K1043" s="48"/>
    </row>
    <row r="1044" spans="1:11" ht="15" customHeight="1" x14ac:dyDescent="0.25">
      <c r="F1044" s="86"/>
      <c r="G1044" s="86"/>
      <c r="H1044" s="86"/>
      <c r="I1044" s="86"/>
      <c r="K1044" s="48"/>
    </row>
    <row r="1045" spans="1:11" ht="15" customHeight="1" x14ac:dyDescent="0.25">
      <c r="F1045" s="86"/>
      <c r="G1045" s="86"/>
      <c r="H1045" s="86"/>
      <c r="I1045" s="86"/>
      <c r="K1045" s="48"/>
    </row>
    <row r="1046" spans="1:11" ht="15" customHeight="1" x14ac:dyDescent="0.25">
      <c r="A1046" s="321"/>
      <c r="B1046" s="251"/>
      <c r="C1046" s="319"/>
      <c r="D1046" s="320"/>
      <c r="E1046" s="320"/>
      <c r="F1046" s="286"/>
      <c r="G1046" s="286"/>
      <c r="H1046" s="286"/>
      <c r="I1046" s="286"/>
      <c r="K1046" s="48"/>
    </row>
    <row r="1047" spans="1:11" ht="15" customHeight="1" x14ac:dyDescent="0.25">
      <c r="A1047" s="321"/>
      <c r="B1047" s="251"/>
      <c r="C1047" s="319"/>
      <c r="D1047" s="320"/>
      <c r="E1047" s="320"/>
      <c r="F1047" s="286"/>
      <c r="G1047" s="286"/>
      <c r="H1047" s="286"/>
      <c r="I1047" s="286"/>
      <c r="K1047" s="48"/>
    </row>
    <row r="1048" spans="1:11" ht="15" customHeight="1" x14ac:dyDescent="0.25">
      <c r="F1048" s="86"/>
      <c r="G1048" s="86"/>
      <c r="H1048" s="86"/>
      <c r="I1048" s="86"/>
      <c r="K1048" s="48"/>
    </row>
    <row r="1049" spans="1:11" ht="15" customHeight="1" x14ac:dyDescent="0.25">
      <c r="A1049" s="321"/>
      <c r="F1049" s="86"/>
      <c r="G1049" s="86"/>
      <c r="H1049" s="86"/>
      <c r="I1049" s="86"/>
      <c r="K1049" s="48"/>
    </row>
    <row r="1050" spans="1:11" ht="15" customHeight="1" x14ac:dyDescent="0.25">
      <c r="E1050" s="340"/>
      <c r="F1050" s="86"/>
      <c r="G1050" s="86"/>
      <c r="H1050" s="86"/>
      <c r="I1050" s="86"/>
      <c r="K1050" s="48"/>
    </row>
    <row r="1051" spans="1:11" ht="15" customHeight="1" x14ac:dyDescent="0.25">
      <c r="E1051" s="340"/>
      <c r="F1051" s="86"/>
      <c r="G1051" s="86"/>
      <c r="H1051" s="86"/>
      <c r="I1051" s="86"/>
      <c r="K1051" s="48"/>
    </row>
    <row r="1052" spans="1:11" ht="15" customHeight="1" x14ac:dyDescent="0.25">
      <c r="E1052" s="340"/>
      <c r="F1052" s="86"/>
      <c r="G1052" s="86"/>
      <c r="H1052" s="86"/>
      <c r="I1052" s="86"/>
      <c r="K1052" s="48"/>
    </row>
    <row r="1053" spans="1:11" ht="15" customHeight="1" x14ac:dyDescent="0.25">
      <c r="E1053" s="340"/>
      <c r="F1053" s="86"/>
      <c r="G1053" s="86"/>
      <c r="H1053" s="86"/>
      <c r="I1053" s="86"/>
      <c r="K1053" s="48"/>
    </row>
    <row r="1054" spans="1:11" ht="15" customHeight="1" x14ac:dyDescent="0.25">
      <c r="E1054" s="340"/>
      <c r="F1054" s="86"/>
      <c r="G1054" s="86"/>
      <c r="H1054" s="86"/>
      <c r="I1054" s="86"/>
      <c r="K1054" s="48"/>
    </row>
    <row r="1055" spans="1:11" ht="15" customHeight="1" x14ac:dyDescent="0.25">
      <c r="E1055" s="340"/>
      <c r="F1055" s="86"/>
      <c r="G1055" s="86"/>
      <c r="H1055" s="86"/>
      <c r="I1055" s="86"/>
      <c r="K1055" s="48"/>
    </row>
    <row r="1056" spans="1:11" ht="15" customHeight="1" x14ac:dyDescent="0.25">
      <c r="E1056" s="340"/>
      <c r="F1056" s="86"/>
      <c r="G1056" s="86"/>
      <c r="H1056" s="86"/>
      <c r="I1056" s="86"/>
      <c r="K1056" s="48"/>
    </row>
    <row r="1057" spans="1:11" ht="15" customHeight="1" x14ac:dyDescent="0.25">
      <c r="F1057" s="86"/>
      <c r="G1057" s="86"/>
      <c r="H1057" s="86"/>
      <c r="I1057" s="86"/>
      <c r="K1057" s="48"/>
    </row>
    <row r="1058" spans="1:11" ht="15" customHeight="1" x14ac:dyDescent="0.25">
      <c r="A1058" s="321"/>
      <c r="F1058" s="286"/>
      <c r="G1058" s="286"/>
      <c r="H1058" s="286"/>
      <c r="I1058" s="286"/>
      <c r="K1058" s="48"/>
    </row>
    <row r="1059" spans="1:11" ht="15" customHeight="1" x14ac:dyDescent="0.25">
      <c r="A1059" s="321"/>
      <c r="F1059" s="286"/>
      <c r="G1059" s="286"/>
      <c r="H1059" s="286"/>
      <c r="I1059" s="286"/>
      <c r="K1059" s="48"/>
    </row>
    <row r="1060" spans="1:11" ht="15" customHeight="1" x14ac:dyDescent="0.25">
      <c r="F1060" s="86"/>
      <c r="G1060" s="86"/>
      <c r="H1060" s="86"/>
      <c r="I1060" s="86"/>
      <c r="K1060" s="48"/>
    </row>
    <row r="1061" spans="1:11" ht="15" customHeight="1" x14ac:dyDescent="0.25">
      <c r="A1061" s="321"/>
      <c r="F1061" s="86"/>
      <c r="G1061" s="86"/>
      <c r="H1061" s="86"/>
      <c r="I1061" s="86"/>
      <c r="K1061" s="48"/>
    </row>
    <row r="1062" spans="1:11" ht="15" customHeight="1" x14ac:dyDescent="0.25">
      <c r="F1062" s="86"/>
      <c r="G1062" s="86"/>
      <c r="H1062" s="86"/>
      <c r="I1062" s="86"/>
      <c r="K1062" s="48"/>
    </row>
    <row r="1063" spans="1:11" ht="15" customHeight="1" x14ac:dyDescent="0.25">
      <c r="F1063" s="86"/>
      <c r="G1063" s="86"/>
      <c r="H1063" s="86"/>
      <c r="I1063" s="86"/>
      <c r="K1063" s="48"/>
    </row>
    <row r="1064" spans="1:11" ht="15" customHeight="1" x14ac:dyDescent="0.25">
      <c r="F1064" s="86"/>
      <c r="G1064" s="86"/>
      <c r="H1064" s="86"/>
      <c r="I1064" s="86"/>
      <c r="K1064" s="48"/>
    </row>
    <row r="1065" spans="1:11" ht="15" customHeight="1" x14ac:dyDescent="0.25">
      <c r="A1065" s="321"/>
      <c r="F1065" s="286"/>
      <c r="G1065" s="286"/>
      <c r="H1065" s="286"/>
      <c r="I1065" s="286"/>
      <c r="K1065" s="48"/>
    </row>
    <row r="1066" spans="1:11" ht="15" customHeight="1" x14ac:dyDescent="0.25">
      <c r="F1066" s="86"/>
      <c r="G1066" s="86"/>
      <c r="H1066" s="86"/>
      <c r="I1066" s="86"/>
      <c r="K1066" s="48"/>
    </row>
    <row r="1067" spans="1:11" ht="15" customHeight="1" x14ac:dyDescent="0.25">
      <c r="A1067" s="321"/>
      <c r="F1067" s="86"/>
      <c r="G1067" s="86"/>
      <c r="H1067" s="86"/>
      <c r="I1067" s="86"/>
      <c r="K1067" s="48"/>
    </row>
    <row r="1068" spans="1:11" ht="15" customHeight="1" x14ac:dyDescent="0.25">
      <c r="F1068" s="86"/>
      <c r="G1068" s="86"/>
      <c r="H1068" s="86"/>
      <c r="I1068" s="86"/>
      <c r="K1068" s="48"/>
    </row>
    <row r="1069" spans="1:11" ht="15" customHeight="1" x14ac:dyDescent="0.25">
      <c r="A1069" s="321"/>
      <c r="B1069" s="251"/>
      <c r="C1069" s="319"/>
      <c r="D1069" s="320"/>
      <c r="E1069" s="320"/>
      <c r="F1069" s="286"/>
      <c r="G1069" s="286"/>
      <c r="H1069" s="286"/>
      <c r="I1069" s="286"/>
      <c r="K1069" s="48"/>
    </row>
    <row r="1070" spans="1:11" ht="15" customHeight="1" x14ac:dyDescent="0.25">
      <c r="E1070" s="340"/>
      <c r="K1070" s="48"/>
    </row>
    <row r="1071" spans="1:11" ht="15" customHeight="1" x14ac:dyDescent="0.25">
      <c r="E1071" s="340"/>
      <c r="K1071" s="48"/>
    </row>
    <row r="1072" spans="1:11" ht="15" customHeight="1" x14ac:dyDescent="0.25">
      <c r="K1072" s="48"/>
    </row>
    <row r="1073" spans="1:11" ht="15" customHeight="1" x14ac:dyDescent="0.25">
      <c r="K1073" s="48"/>
    </row>
    <row r="1074" spans="1:11" ht="15" customHeight="1" x14ac:dyDescent="0.25">
      <c r="K1074" s="48"/>
    </row>
    <row r="1075" spans="1:11" ht="15" customHeight="1" x14ac:dyDescent="0.25">
      <c r="A1075" s="321"/>
      <c r="F1075" s="320"/>
      <c r="G1075" s="320"/>
      <c r="H1075" s="320"/>
      <c r="I1075" s="320"/>
      <c r="K1075" s="48"/>
    </row>
    <row r="1076" spans="1:11" ht="15" customHeight="1" x14ac:dyDescent="0.25">
      <c r="K1076" s="48"/>
    </row>
    <row r="1077" spans="1:11" ht="15" customHeight="1" x14ac:dyDescent="0.25">
      <c r="K1077" s="48"/>
    </row>
    <row r="1078" spans="1:11" ht="15" customHeight="1" x14ac:dyDescent="0.25">
      <c r="K1078" s="48"/>
    </row>
    <row r="1079" spans="1:11" ht="15" customHeight="1" x14ac:dyDescent="0.25">
      <c r="K1079" s="48"/>
    </row>
    <row r="1080" spans="1:11" ht="15" customHeight="1" x14ac:dyDescent="0.25">
      <c r="K1080" s="48"/>
    </row>
    <row r="1081" spans="1:11" ht="15" customHeight="1" x14ac:dyDescent="0.25">
      <c r="K1081" s="48"/>
    </row>
    <row r="1082" spans="1:11" ht="15" customHeight="1" x14ac:dyDescent="0.25">
      <c r="K1082" s="48"/>
    </row>
    <row r="1083" spans="1:11" ht="15" customHeight="1" x14ac:dyDescent="0.25">
      <c r="K1083" s="48"/>
    </row>
    <row r="1084" spans="1:11" ht="15" customHeight="1" x14ac:dyDescent="0.25">
      <c r="K1084" s="48"/>
    </row>
    <row r="1085" spans="1:11" ht="15" customHeight="1" x14ac:dyDescent="0.25">
      <c r="A1085" s="321"/>
      <c r="B1085" s="251"/>
      <c r="K1085" s="48"/>
    </row>
    <row r="1086" spans="1:11" ht="15" customHeight="1" x14ac:dyDescent="0.25">
      <c r="K1086" s="48"/>
    </row>
    <row r="1087" spans="1:11" ht="15" customHeight="1" x14ac:dyDescent="0.25">
      <c r="K1087" s="48"/>
    </row>
    <row r="1088" spans="1:11" ht="15" customHeight="1" x14ac:dyDescent="0.25">
      <c r="A1088" s="321"/>
      <c r="B1088" s="251"/>
      <c r="C1088" s="319"/>
      <c r="D1088" s="320"/>
      <c r="E1088" s="320"/>
      <c r="F1088" s="320"/>
      <c r="G1088" s="320"/>
      <c r="H1088" s="320"/>
      <c r="I1088" s="320"/>
      <c r="K1088" s="48"/>
    </row>
    <row r="1089" spans="1:11" ht="15" customHeight="1" x14ac:dyDescent="0.25">
      <c r="K1089" s="48"/>
    </row>
    <row r="1090" spans="1:11" ht="15" customHeight="1" x14ac:dyDescent="0.25">
      <c r="A1090" s="321"/>
      <c r="B1090" s="251"/>
      <c r="C1090" s="319"/>
      <c r="D1090" s="320"/>
      <c r="E1090" s="320"/>
      <c r="F1090" s="320"/>
      <c r="G1090" s="320"/>
      <c r="H1090" s="320"/>
      <c r="K1090" s="48"/>
    </row>
    <row r="1091" spans="1:11" ht="15" customHeight="1" x14ac:dyDescent="0.25">
      <c r="A1091" s="321"/>
      <c r="B1091" s="251"/>
      <c r="C1091" s="319"/>
      <c r="D1091" s="320"/>
      <c r="E1091" s="320"/>
      <c r="F1091" s="320"/>
      <c r="G1091" s="320"/>
      <c r="H1091" s="320"/>
      <c r="K1091" s="48"/>
    </row>
    <row r="1092" spans="1:11" ht="15" customHeight="1" x14ac:dyDescent="0.25">
      <c r="A1092" s="321"/>
      <c r="B1092" s="251"/>
      <c r="C1092" s="319"/>
      <c r="D1092" s="320"/>
      <c r="E1092" s="320"/>
      <c r="F1092" s="320"/>
      <c r="G1092" s="320"/>
      <c r="H1092" s="320"/>
      <c r="K1092" s="48"/>
    </row>
    <row r="1093" spans="1:11" ht="15" customHeight="1" x14ac:dyDescent="0.25">
      <c r="A1093" s="321"/>
      <c r="B1093" s="251"/>
      <c r="C1093" s="319"/>
      <c r="D1093" s="320"/>
      <c r="E1093" s="320"/>
      <c r="F1093" s="320"/>
      <c r="G1093" s="320"/>
      <c r="H1093" s="320"/>
      <c r="K1093" s="48"/>
    </row>
    <row r="1094" spans="1:11" ht="15" customHeight="1" x14ac:dyDescent="0.25">
      <c r="A1094" s="321"/>
      <c r="B1094" s="251"/>
      <c r="C1094" s="319"/>
      <c r="D1094" s="320"/>
      <c r="E1094" s="320"/>
      <c r="F1094" s="320"/>
      <c r="G1094" s="320"/>
      <c r="H1094" s="320"/>
      <c r="K1094" s="48"/>
    </row>
    <row r="1095" spans="1:11" ht="15" customHeight="1" x14ac:dyDescent="0.25">
      <c r="A1095" s="321"/>
      <c r="B1095" s="251"/>
      <c r="C1095" s="319"/>
      <c r="D1095" s="320"/>
      <c r="E1095" s="320"/>
      <c r="F1095" s="320"/>
      <c r="G1095" s="320"/>
      <c r="H1095" s="320"/>
      <c r="K1095" s="48"/>
    </row>
    <row r="1096" spans="1:11" ht="15" customHeight="1" x14ac:dyDescent="0.25">
      <c r="B1096" s="321"/>
      <c r="C1096" s="322"/>
      <c r="D1096" s="323"/>
      <c r="E1096" s="323"/>
      <c r="F1096" s="323"/>
      <c r="G1096" s="323"/>
      <c r="H1096" s="323"/>
      <c r="K1096" s="48"/>
    </row>
    <row r="1097" spans="1:11" ht="15" customHeight="1" x14ac:dyDescent="0.25">
      <c r="B1097" s="321"/>
      <c r="C1097" s="322"/>
      <c r="D1097" s="323"/>
      <c r="E1097" s="323"/>
      <c r="F1097" s="323"/>
      <c r="G1097" s="323"/>
      <c r="H1097" s="324"/>
      <c r="K1097" s="48"/>
    </row>
    <row r="1098" spans="1:11" ht="15" customHeight="1" x14ac:dyDescent="0.25">
      <c r="A1098" s="321"/>
      <c r="B1098" s="251"/>
      <c r="C1098" s="319"/>
      <c r="D1098" s="320"/>
      <c r="E1098" s="320"/>
      <c r="F1098" s="320"/>
      <c r="G1098" s="320"/>
      <c r="H1098" s="320"/>
      <c r="I1098" s="320"/>
      <c r="K1098" s="48"/>
    </row>
    <row r="1099" spans="1:11" ht="15" customHeight="1" x14ac:dyDescent="0.25">
      <c r="A1099" s="321"/>
      <c r="B1099" s="251"/>
      <c r="C1099" s="319"/>
      <c r="D1099" s="320"/>
      <c r="E1099" s="320"/>
      <c r="F1099" s="320"/>
      <c r="G1099" s="320"/>
      <c r="H1099" s="320"/>
      <c r="I1099" s="320"/>
      <c r="K1099" s="48"/>
    </row>
    <row r="1100" spans="1:11" ht="15" customHeight="1" x14ac:dyDescent="0.25">
      <c r="A1100" s="321"/>
      <c r="B1100" s="251"/>
      <c r="C1100" s="319"/>
      <c r="D1100" s="320"/>
      <c r="E1100" s="320"/>
      <c r="F1100" s="320"/>
      <c r="G1100" s="320"/>
      <c r="H1100" s="320"/>
      <c r="I1100" s="320"/>
      <c r="K1100" s="48"/>
    </row>
    <row r="1101" spans="1:11" ht="15" customHeight="1" x14ac:dyDescent="0.25">
      <c r="A1101" s="321"/>
      <c r="B1101" s="251"/>
      <c r="C1101" s="319"/>
      <c r="D1101" s="320"/>
      <c r="E1101" s="286"/>
      <c r="F1101" s="286"/>
      <c r="G1101" s="286"/>
      <c r="H1101" s="286"/>
      <c r="I1101" s="286"/>
      <c r="K1101" s="48"/>
    </row>
    <row r="1102" spans="1:11" ht="15" customHeight="1" x14ac:dyDescent="0.25">
      <c r="A1102" s="321"/>
      <c r="B1102" s="251"/>
      <c r="C1102" s="319"/>
      <c r="D1102" s="320"/>
      <c r="E1102" s="320"/>
      <c r="F1102" s="325"/>
      <c r="G1102" s="325"/>
      <c r="H1102" s="325"/>
      <c r="K1102" s="48"/>
    </row>
    <row r="1103" spans="1:11" ht="15" customHeight="1" x14ac:dyDescent="0.25">
      <c r="A1103" s="321"/>
      <c r="B1103" s="251"/>
      <c r="C1103" s="319"/>
      <c r="D1103" s="320"/>
      <c r="E1103" s="325"/>
      <c r="F1103" s="286"/>
      <c r="G1103" s="286"/>
      <c r="H1103" s="286"/>
      <c r="I1103" s="86"/>
      <c r="K1103" s="48"/>
    </row>
    <row r="1104" spans="1:11" ht="15" customHeight="1" x14ac:dyDescent="0.25">
      <c r="E1104" s="340"/>
      <c r="F1104" s="86"/>
      <c r="G1104" s="86"/>
      <c r="H1104" s="86"/>
      <c r="I1104" s="86"/>
      <c r="K1104" s="48"/>
    </row>
    <row r="1105" spans="1:11" ht="15" customHeight="1" x14ac:dyDescent="0.25">
      <c r="E1105" s="340"/>
      <c r="F1105" s="86"/>
      <c r="G1105" s="86"/>
      <c r="H1105" s="86"/>
      <c r="I1105" s="86"/>
      <c r="K1105" s="48"/>
    </row>
    <row r="1106" spans="1:11" ht="15" customHeight="1" x14ac:dyDescent="0.25">
      <c r="E1106" s="340"/>
      <c r="F1106" s="86"/>
      <c r="G1106" s="86"/>
      <c r="H1106" s="86"/>
      <c r="I1106" s="86"/>
      <c r="K1106" s="48"/>
    </row>
    <row r="1107" spans="1:11" ht="15" customHeight="1" x14ac:dyDescent="0.25">
      <c r="E1107" s="340"/>
      <c r="F1107" s="86"/>
      <c r="G1107" s="86"/>
      <c r="H1107" s="86"/>
      <c r="I1107" s="86"/>
      <c r="K1107" s="48"/>
    </row>
    <row r="1108" spans="1:11" ht="15" customHeight="1" x14ac:dyDescent="0.25">
      <c r="E1108" s="340"/>
      <c r="F1108" s="86"/>
      <c r="G1108" s="86"/>
      <c r="H1108" s="86"/>
      <c r="I1108" s="86"/>
      <c r="K1108" s="48"/>
    </row>
    <row r="1109" spans="1:11" ht="15" customHeight="1" x14ac:dyDescent="0.25">
      <c r="E1109" s="340"/>
      <c r="F1109" s="86"/>
      <c r="G1109" s="86"/>
      <c r="H1109" s="86"/>
      <c r="I1109" s="86"/>
      <c r="K1109" s="48"/>
    </row>
    <row r="1110" spans="1:11" ht="15" customHeight="1" x14ac:dyDescent="0.25">
      <c r="A1110" s="321"/>
      <c r="B1110" s="251"/>
      <c r="C1110" s="319"/>
      <c r="D1110" s="320"/>
      <c r="E1110" s="325"/>
      <c r="F1110" s="286"/>
      <c r="G1110" s="286"/>
      <c r="H1110" s="286"/>
      <c r="I1110" s="286"/>
      <c r="K1110" s="48"/>
    </row>
    <row r="1111" spans="1:11" ht="15" customHeight="1" x14ac:dyDescent="0.25">
      <c r="A1111" s="321"/>
      <c r="B1111" s="251"/>
      <c r="C1111" s="319"/>
      <c r="D1111" s="320"/>
      <c r="E1111" s="325"/>
      <c r="F1111" s="286"/>
      <c r="G1111" s="286"/>
      <c r="H1111" s="286"/>
      <c r="I1111" s="286"/>
      <c r="K1111" s="48"/>
    </row>
    <row r="1112" spans="1:11" ht="15" customHeight="1" x14ac:dyDescent="0.25">
      <c r="A1112" s="321"/>
      <c r="B1112" s="251"/>
      <c r="C1112" s="319"/>
      <c r="D1112" s="320"/>
      <c r="E1112" s="325"/>
      <c r="F1112" s="286"/>
      <c r="G1112" s="286"/>
      <c r="H1112" s="286"/>
      <c r="I1112" s="286"/>
      <c r="K1112" s="48"/>
    </row>
    <row r="1113" spans="1:11" ht="15" customHeight="1" x14ac:dyDescent="0.25">
      <c r="A1113" s="321"/>
      <c r="B1113" s="251"/>
      <c r="C1113" s="319"/>
      <c r="D1113" s="320"/>
      <c r="E1113" s="325"/>
      <c r="F1113" s="286"/>
      <c r="G1113" s="286"/>
      <c r="H1113" s="286"/>
      <c r="I1113" s="286"/>
      <c r="K1113" s="48"/>
    </row>
    <row r="1114" spans="1:11" ht="15" customHeight="1" x14ac:dyDescent="0.25">
      <c r="A1114" s="321"/>
      <c r="B1114" s="251"/>
      <c r="C1114" s="319"/>
      <c r="D1114" s="320"/>
      <c r="E1114" s="325"/>
      <c r="F1114" s="286"/>
      <c r="G1114" s="286"/>
      <c r="H1114" s="286"/>
      <c r="I1114" s="286"/>
      <c r="K1114" s="48"/>
    </row>
    <row r="1115" spans="1:11" ht="15" customHeight="1" x14ac:dyDescent="0.25">
      <c r="C1115" s="319"/>
      <c r="D1115" s="320"/>
      <c r="E1115" s="340"/>
      <c r="F1115" s="86"/>
      <c r="G1115" s="86"/>
      <c r="H1115" s="86"/>
      <c r="I1115" s="86"/>
      <c r="K1115" s="48"/>
    </row>
    <row r="1116" spans="1:11" ht="15" customHeight="1" x14ac:dyDescent="0.25">
      <c r="C1116" s="319"/>
      <c r="D1116" s="320"/>
      <c r="E1116" s="340"/>
      <c r="F1116" s="86"/>
      <c r="G1116" s="86"/>
      <c r="H1116" s="86"/>
      <c r="I1116" s="86"/>
      <c r="K1116" s="48"/>
    </row>
    <row r="1117" spans="1:11" ht="15" customHeight="1" x14ac:dyDescent="0.25">
      <c r="C1117" s="319"/>
      <c r="D1117" s="320"/>
      <c r="E1117" s="340"/>
      <c r="F1117" s="86"/>
      <c r="G1117" s="86"/>
      <c r="H1117" s="86"/>
      <c r="I1117" s="86"/>
      <c r="K1117" s="48"/>
    </row>
    <row r="1118" spans="1:11" ht="15" customHeight="1" x14ac:dyDescent="0.25">
      <c r="E1118" s="340"/>
      <c r="F1118" s="86"/>
      <c r="G1118" s="86"/>
      <c r="H1118" s="86"/>
      <c r="I1118" s="86"/>
      <c r="K1118" s="48"/>
    </row>
    <row r="1119" spans="1:11" ht="15" customHeight="1" x14ac:dyDescent="0.25">
      <c r="E1119" s="340"/>
      <c r="F1119" s="86"/>
      <c r="G1119" s="86"/>
      <c r="H1119" s="86"/>
      <c r="I1119" s="86"/>
      <c r="K1119" s="48"/>
    </row>
    <row r="1120" spans="1:11" ht="15" customHeight="1" x14ac:dyDescent="0.25">
      <c r="E1120" s="340"/>
      <c r="F1120" s="86"/>
      <c r="G1120" s="86"/>
      <c r="H1120" s="86"/>
      <c r="I1120" s="86"/>
      <c r="K1120" s="48"/>
    </row>
    <row r="1121" spans="1:11" ht="15" customHeight="1" x14ac:dyDescent="0.25">
      <c r="E1121" s="340"/>
      <c r="F1121" s="86"/>
      <c r="G1121" s="86"/>
      <c r="H1121" s="86"/>
      <c r="I1121" s="86"/>
      <c r="K1121" s="48"/>
    </row>
    <row r="1122" spans="1:11" ht="15" customHeight="1" x14ac:dyDescent="0.25">
      <c r="E1122" s="340"/>
      <c r="F1122" s="86"/>
      <c r="G1122" s="86"/>
      <c r="H1122" s="86"/>
      <c r="I1122" s="86"/>
      <c r="K1122" s="48"/>
    </row>
    <row r="1123" spans="1:11" ht="15" customHeight="1" x14ac:dyDescent="0.25">
      <c r="E1123" s="340"/>
      <c r="F1123" s="86"/>
      <c r="G1123" s="86"/>
      <c r="H1123" s="86"/>
      <c r="I1123" s="86"/>
      <c r="K1123" s="48"/>
    </row>
    <row r="1124" spans="1:11" ht="15" customHeight="1" x14ac:dyDescent="0.25">
      <c r="A1124" s="321"/>
      <c r="B1124" s="251"/>
      <c r="C1124" s="319"/>
      <c r="D1124" s="320"/>
      <c r="E1124" s="325"/>
      <c r="F1124" s="286"/>
      <c r="G1124" s="286"/>
      <c r="H1124" s="286"/>
      <c r="I1124" s="286"/>
      <c r="K1124" s="48"/>
    </row>
    <row r="1125" spans="1:11" ht="15" customHeight="1" x14ac:dyDescent="0.25">
      <c r="A1125" s="321"/>
      <c r="B1125" s="251"/>
      <c r="C1125" s="319"/>
      <c r="D1125" s="320"/>
      <c r="E1125" s="325"/>
      <c r="F1125" s="286"/>
      <c r="G1125" s="286"/>
      <c r="H1125" s="286"/>
      <c r="I1125" s="286"/>
      <c r="K1125" s="48"/>
    </row>
    <row r="1126" spans="1:11" ht="15" customHeight="1" x14ac:dyDescent="0.25">
      <c r="A1126" s="321"/>
      <c r="B1126" s="251"/>
      <c r="C1126" s="319"/>
      <c r="D1126" s="320"/>
      <c r="E1126" s="325"/>
      <c r="F1126" s="286"/>
      <c r="G1126" s="286"/>
      <c r="H1126" s="286"/>
      <c r="I1126" s="286"/>
      <c r="K1126" s="48"/>
    </row>
    <row r="1127" spans="1:11" ht="15" customHeight="1" x14ac:dyDescent="0.25">
      <c r="A1127" s="321"/>
      <c r="B1127" s="251"/>
      <c r="C1127" s="319"/>
      <c r="D1127" s="320"/>
      <c r="E1127" s="325"/>
      <c r="F1127" s="286"/>
      <c r="G1127" s="286"/>
      <c r="H1127" s="286"/>
      <c r="I1127" s="286"/>
      <c r="K1127" s="48"/>
    </row>
    <row r="1128" spans="1:11" ht="15" customHeight="1" x14ac:dyDescent="0.25">
      <c r="A1128" s="321"/>
      <c r="B1128" s="251"/>
      <c r="C1128" s="319"/>
      <c r="D1128" s="320"/>
      <c r="E1128" s="325"/>
      <c r="F1128" s="286"/>
      <c r="G1128" s="286"/>
      <c r="H1128" s="286"/>
      <c r="I1128" s="286"/>
      <c r="K1128" s="48"/>
    </row>
    <row r="1129" spans="1:11" ht="15" customHeight="1" x14ac:dyDescent="0.25">
      <c r="E1129" s="340"/>
      <c r="F1129" s="86"/>
      <c r="G1129" s="86"/>
      <c r="H1129" s="86"/>
      <c r="I1129" s="86"/>
      <c r="K1129" s="48"/>
    </row>
    <row r="1130" spans="1:11" ht="15" customHeight="1" x14ac:dyDescent="0.25">
      <c r="E1130" s="340"/>
      <c r="F1130" s="86"/>
      <c r="G1130" s="86"/>
      <c r="H1130" s="86"/>
      <c r="I1130" s="86"/>
      <c r="K1130" s="48"/>
    </row>
    <row r="1131" spans="1:11" ht="15" customHeight="1" x14ac:dyDescent="0.25">
      <c r="E1131" s="340"/>
      <c r="F1131" s="86"/>
      <c r="G1131" s="86"/>
      <c r="H1131" s="86"/>
      <c r="I1131" s="86"/>
      <c r="K1131" s="48"/>
    </row>
    <row r="1132" spans="1:11" ht="15" customHeight="1" x14ac:dyDescent="0.25">
      <c r="A1132" s="321"/>
      <c r="B1132" s="251"/>
      <c r="C1132" s="319"/>
      <c r="D1132" s="320"/>
      <c r="E1132" s="325"/>
      <c r="F1132" s="286"/>
      <c r="G1132" s="286"/>
      <c r="H1132" s="286"/>
      <c r="I1132" s="286"/>
      <c r="K1132" s="48"/>
    </row>
    <row r="1133" spans="1:11" ht="15" customHeight="1" x14ac:dyDescent="0.25">
      <c r="A1133" s="321"/>
      <c r="B1133" s="251"/>
      <c r="C1133" s="319"/>
      <c r="D1133" s="320"/>
      <c r="E1133" s="325"/>
      <c r="F1133" s="286"/>
      <c r="G1133" s="286"/>
      <c r="H1133" s="286"/>
      <c r="I1133" s="286"/>
      <c r="K1133" s="48"/>
    </row>
    <row r="1134" spans="1:11" ht="15" customHeight="1" x14ac:dyDescent="0.25">
      <c r="A1134" s="321"/>
      <c r="E1134" s="340"/>
      <c r="F1134" s="286"/>
      <c r="G1134" s="286"/>
      <c r="H1134" s="286"/>
      <c r="I1134" s="286"/>
      <c r="K1134" s="48"/>
    </row>
    <row r="1135" spans="1:11" ht="15" customHeight="1" x14ac:dyDescent="0.25">
      <c r="A1135" s="321"/>
      <c r="E1135" s="340"/>
      <c r="F1135" s="286"/>
      <c r="G1135" s="286"/>
      <c r="H1135" s="286"/>
      <c r="I1135" s="286"/>
      <c r="K1135" s="48"/>
    </row>
    <row r="1136" spans="1:11" ht="15" customHeight="1" x14ac:dyDescent="0.25">
      <c r="A1136" s="321"/>
      <c r="E1136" s="340"/>
      <c r="F1136" s="286"/>
      <c r="G1136" s="286"/>
      <c r="H1136" s="286"/>
      <c r="I1136" s="286"/>
      <c r="K1136" s="48"/>
    </row>
    <row r="1137" spans="1:11" ht="15" customHeight="1" x14ac:dyDescent="0.25">
      <c r="A1137" s="321"/>
      <c r="B1137" s="251"/>
      <c r="C1137" s="319"/>
      <c r="D1137" s="320"/>
      <c r="E1137" s="325"/>
      <c r="F1137" s="286"/>
      <c r="G1137" s="286"/>
      <c r="H1137" s="286"/>
      <c r="I1137" s="86"/>
      <c r="K1137" s="48"/>
    </row>
    <row r="1138" spans="1:11" ht="15" customHeight="1" x14ac:dyDescent="0.25">
      <c r="A1138" s="321"/>
      <c r="B1138" s="251"/>
      <c r="C1138" s="319"/>
      <c r="D1138" s="320"/>
      <c r="E1138" s="325"/>
      <c r="F1138" s="286"/>
      <c r="G1138" s="286"/>
      <c r="H1138" s="286"/>
      <c r="I1138" s="86"/>
      <c r="K1138" s="48"/>
    </row>
    <row r="1139" spans="1:11" ht="15" customHeight="1" x14ac:dyDescent="0.25">
      <c r="A1139" s="321"/>
      <c r="B1139" s="251"/>
      <c r="C1139" s="319"/>
      <c r="D1139" s="320"/>
      <c r="E1139" s="325"/>
      <c r="F1139" s="286"/>
      <c r="G1139" s="286"/>
      <c r="H1139" s="286"/>
      <c r="I1139" s="86"/>
      <c r="K1139" s="48"/>
    </row>
    <row r="1140" spans="1:11" ht="15" customHeight="1" x14ac:dyDescent="0.25">
      <c r="A1140" s="321"/>
      <c r="B1140" s="251"/>
      <c r="C1140" s="319"/>
      <c r="D1140" s="320"/>
      <c r="E1140" s="325"/>
      <c r="F1140" s="286"/>
      <c r="G1140" s="286"/>
      <c r="H1140" s="286"/>
      <c r="I1140" s="86"/>
      <c r="K1140" s="48"/>
    </row>
    <row r="1141" spans="1:11" ht="15" customHeight="1" x14ac:dyDescent="0.25">
      <c r="A1141" s="321"/>
      <c r="B1141" s="251"/>
      <c r="C1141" s="319"/>
      <c r="D1141" s="320"/>
      <c r="E1141" s="325"/>
      <c r="F1141" s="286"/>
      <c r="G1141" s="286"/>
      <c r="H1141" s="286"/>
      <c r="I1141" s="86"/>
      <c r="K1141" s="48"/>
    </row>
    <row r="1142" spans="1:11" ht="15" customHeight="1" x14ac:dyDescent="0.25">
      <c r="A1142" s="321"/>
      <c r="B1142" s="251"/>
      <c r="C1142" s="319"/>
      <c r="D1142" s="320"/>
      <c r="E1142" s="325"/>
      <c r="F1142" s="286"/>
      <c r="G1142" s="286"/>
      <c r="H1142" s="286"/>
      <c r="I1142" s="86"/>
      <c r="K1142" s="48"/>
    </row>
    <row r="1143" spans="1:11" ht="15" customHeight="1" x14ac:dyDescent="0.25">
      <c r="E1143" s="340"/>
      <c r="F1143" s="86"/>
      <c r="G1143" s="86"/>
      <c r="H1143" s="86"/>
      <c r="I1143" s="86"/>
      <c r="K1143" s="48"/>
    </row>
    <row r="1144" spans="1:11" ht="15" customHeight="1" x14ac:dyDescent="0.25">
      <c r="E1144" s="340"/>
      <c r="F1144" s="86"/>
      <c r="G1144" s="86"/>
      <c r="H1144" s="86"/>
      <c r="I1144" s="86"/>
      <c r="K1144" s="48"/>
    </row>
    <row r="1145" spans="1:11" ht="15" customHeight="1" x14ac:dyDescent="0.25">
      <c r="E1145" s="340"/>
      <c r="F1145" s="86"/>
      <c r="G1145" s="86"/>
      <c r="H1145" s="86"/>
      <c r="I1145" s="86"/>
      <c r="K1145" s="48"/>
    </row>
    <row r="1146" spans="1:11" ht="15" customHeight="1" x14ac:dyDescent="0.25">
      <c r="E1146" s="340"/>
      <c r="F1146" s="86"/>
      <c r="G1146" s="86"/>
      <c r="H1146" s="86"/>
      <c r="I1146" s="86"/>
      <c r="K1146" s="48"/>
    </row>
    <row r="1147" spans="1:11" ht="15" customHeight="1" x14ac:dyDescent="0.25">
      <c r="E1147" s="340"/>
      <c r="F1147" s="86"/>
      <c r="G1147" s="86"/>
      <c r="H1147" s="86"/>
      <c r="I1147" s="86"/>
      <c r="K1147" s="48"/>
    </row>
    <row r="1148" spans="1:11" ht="15" customHeight="1" x14ac:dyDescent="0.25">
      <c r="E1148" s="340"/>
      <c r="F1148" s="86"/>
      <c r="G1148" s="86"/>
      <c r="H1148" s="86"/>
      <c r="I1148" s="86"/>
      <c r="K1148" s="48"/>
    </row>
    <row r="1149" spans="1:11" ht="15" customHeight="1" x14ac:dyDescent="0.25">
      <c r="A1149" s="321"/>
      <c r="B1149" s="251"/>
      <c r="C1149" s="319"/>
      <c r="D1149" s="320"/>
      <c r="E1149" s="325"/>
      <c r="F1149" s="286"/>
      <c r="G1149" s="286"/>
      <c r="H1149" s="286"/>
      <c r="I1149" s="286"/>
      <c r="K1149" s="48"/>
    </row>
    <row r="1150" spans="1:11" ht="15" customHeight="1" x14ac:dyDescent="0.25">
      <c r="A1150" s="321"/>
      <c r="B1150" s="251"/>
      <c r="C1150" s="319"/>
      <c r="D1150" s="320"/>
      <c r="E1150" s="325"/>
      <c r="F1150" s="286"/>
      <c r="G1150" s="286"/>
      <c r="H1150" s="286"/>
      <c r="I1150" s="286"/>
      <c r="K1150" s="48"/>
    </row>
    <row r="1151" spans="1:11" ht="15" customHeight="1" x14ac:dyDescent="0.25">
      <c r="A1151" s="321"/>
      <c r="B1151" s="251"/>
      <c r="C1151" s="319"/>
      <c r="D1151" s="320"/>
      <c r="E1151" s="325"/>
      <c r="F1151" s="286"/>
      <c r="G1151" s="286"/>
      <c r="H1151" s="286"/>
      <c r="I1151" s="286"/>
      <c r="K1151" s="48"/>
    </row>
    <row r="1152" spans="1:11" ht="15" customHeight="1" x14ac:dyDescent="0.25">
      <c r="A1152" s="321"/>
      <c r="B1152" s="251"/>
      <c r="C1152" s="319"/>
      <c r="D1152" s="320"/>
      <c r="E1152" s="325"/>
      <c r="F1152" s="286"/>
      <c r="G1152" s="286"/>
      <c r="H1152" s="286"/>
      <c r="I1152" s="286"/>
      <c r="K1152" s="48"/>
    </row>
    <row r="1153" spans="1:11" ht="15" customHeight="1" x14ac:dyDescent="0.25">
      <c r="A1153" s="321"/>
      <c r="B1153" s="251"/>
      <c r="C1153" s="319"/>
      <c r="D1153" s="320"/>
      <c r="E1153" s="325"/>
      <c r="F1153" s="286"/>
      <c r="G1153" s="286"/>
      <c r="H1153" s="286"/>
      <c r="I1153" s="86"/>
      <c r="K1153" s="48"/>
    </row>
    <row r="1154" spans="1:11" ht="15" customHeight="1" x14ac:dyDescent="0.25">
      <c r="E1154" s="340"/>
      <c r="F1154" s="86"/>
      <c r="G1154" s="86"/>
      <c r="H1154" s="86"/>
      <c r="I1154" s="86"/>
      <c r="K1154" s="48"/>
    </row>
    <row r="1155" spans="1:11" ht="15" customHeight="1" x14ac:dyDescent="0.25">
      <c r="E1155" s="340"/>
      <c r="F1155" s="86"/>
      <c r="G1155" s="86"/>
      <c r="H1155" s="86"/>
      <c r="I1155" s="86"/>
      <c r="K1155" s="48"/>
    </row>
    <row r="1156" spans="1:11" ht="15" customHeight="1" x14ac:dyDescent="0.25">
      <c r="E1156" s="340"/>
      <c r="F1156" s="86"/>
      <c r="G1156" s="86"/>
      <c r="H1156" s="86"/>
      <c r="I1156" s="86"/>
      <c r="K1156" s="48"/>
    </row>
    <row r="1157" spans="1:11" ht="15" customHeight="1" x14ac:dyDescent="0.25">
      <c r="E1157" s="340"/>
      <c r="F1157" s="86"/>
      <c r="G1157" s="86"/>
      <c r="H1157" s="86"/>
      <c r="I1157" s="86"/>
      <c r="K1157" s="48"/>
    </row>
    <row r="1158" spans="1:11" ht="15" customHeight="1" x14ac:dyDescent="0.25">
      <c r="E1158" s="340"/>
      <c r="F1158" s="86"/>
      <c r="G1158" s="86"/>
      <c r="H1158" s="86"/>
      <c r="I1158" s="86"/>
      <c r="K1158" s="48"/>
    </row>
    <row r="1159" spans="1:11" ht="15" customHeight="1" x14ac:dyDescent="0.25">
      <c r="E1159" s="340"/>
      <c r="F1159" s="86"/>
      <c r="G1159" s="86"/>
      <c r="H1159" s="86"/>
      <c r="I1159" s="86"/>
      <c r="K1159" s="48"/>
    </row>
    <row r="1160" spans="1:11" ht="15" customHeight="1" x14ac:dyDescent="0.25">
      <c r="E1160" s="340"/>
      <c r="F1160" s="86"/>
      <c r="G1160" s="86"/>
      <c r="H1160" s="86"/>
      <c r="I1160" s="86"/>
      <c r="K1160" s="48"/>
    </row>
    <row r="1161" spans="1:11" ht="15" customHeight="1" x14ac:dyDescent="0.25">
      <c r="E1161" s="340"/>
      <c r="F1161" s="86"/>
      <c r="G1161" s="86"/>
      <c r="H1161" s="86"/>
      <c r="I1161" s="86"/>
      <c r="K1161" s="48"/>
    </row>
    <row r="1162" spans="1:11" ht="15" customHeight="1" x14ac:dyDescent="0.25">
      <c r="E1162" s="340"/>
      <c r="F1162" s="86"/>
      <c r="G1162" s="86"/>
      <c r="H1162" s="86"/>
      <c r="I1162" s="86"/>
      <c r="K1162" s="48"/>
    </row>
    <row r="1163" spans="1:11" ht="15" customHeight="1" x14ac:dyDescent="0.25">
      <c r="A1163" s="321"/>
      <c r="E1163" s="340"/>
      <c r="F1163" s="286"/>
      <c r="G1163" s="286"/>
      <c r="H1163" s="286"/>
      <c r="I1163" s="286"/>
      <c r="K1163" s="48"/>
    </row>
    <row r="1164" spans="1:11" ht="15" customHeight="1" x14ac:dyDescent="0.25">
      <c r="A1164" s="321"/>
      <c r="E1164" s="340"/>
      <c r="F1164" s="286"/>
      <c r="G1164" s="286"/>
      <c r="H1164" s="286"/>
      <c r="I1164" s="286"/>
      <c r="K1164" s="48"/>
    </row>
    <row r="1165" spans="1:11" ht="15" customHeight="1" x14ac:dyDescent="0.25">
      <c r="A1165" s="321"/>
      <c r="E1165" s="340"/>
      <c r="F1165" s="286"/>
      <c r="G1165" s="286"/>
      <c r="H1165" s="286"/>
      <c r="I1165" s="286"/>
      <c r="K1165" s="48"/>
    </row>
    <row r="1166" spans="1:11" ht="15" customHeight="1" x14ac:dyDescent="0.25">
      <c r="A1166" s="321"/>
      <c r="E1166" s="340"/>
      <c r="F1166" s="286"/>
      <c r="G1166" s="286"/>
      <c r="H1166" s="286"/>
      <c r="I1166" s="286"/>
      <c r="K1166" s="48"/>
    </row>
    <row r="1167" spans="1:11" ht="15" customHeight="1" x14ac:dyDescent="0.25">
      <c r="A1167" s="321"/>
      <c r="B1167" s="251"/>
      <c r="C1167" s="319"/>
      <c r="D1167" s="320"/>
      <c r="E1167" s="325"/>
      <c r="F1167" s="286"/>
      <c r="G1167" s="286"/>
      <c r="H1167" s="286"/>
      <c r="I1167" s="86"/>
      <c r="K1167" s="48"/>
    </row>
    <row r="1168" spans="1:11" ht="15" customHeight="1" x14ac:dyDescent="0.25">
      <c r="E1168" s="340"/>
      <c r="F1168" s="86"/>
      <c r="G1168" s="86"/>
      <c r="H1168" s="86"/>
      <c r="I1168" s="86"/>
      <c r="K1168" s="48"/>
    </row>
    <row r="1169" spans="1:11" ht="15" customHeight="1" x14ac:dyDescent="0.25">
      <c r="E1169" s="340"/>
      <c r="F1169" s="86"/>
      <c r="G1169" s="86"/>
      <c r="H1169" s="86"/>
      <c r="I1169" s="86"/>
      <c r="K1169" s="48"/>
    </row>
    <row r="1170" spans="1:11" ht="15" customHeight="1" x14ac:dyDescent="0.25">
      <c r="E1170" s="340"/>
      <c r="F1170" s="86"/>
      <c r="G1170" s="86"/>
      <c r="H1170" s="86"/>
      <c r="I1170" s="86"/>
      <c r="K1170" s="48"/>
    </row>
    <row r="1171" spans="1:11" ht="15" customHeight="1" x14ac:dyDescent="0.25">
      <c r="A1171" s="321"/>
      <c r="E1171" s="340"/>
      <c r="F1171" s="286"/>
      <c r="G1171" s="286"/>
      <c r="H1171" s="286"/>
      <c r="I1171" s="286"/>
      <c r="K1171" s="48"/>
    </row>
    <row r="1172" spans="1:11" ht="15" customHeight="1" x14ac:dyDescent="0.25">
      <c r="A1172" s="321"/>
      <c r="E1172" s="340"/>
      <c r="F1172" s="286"/>
      <c r="G1172" s="286"/>
      <c r="H1172" s="286"/>
      <c r="I1172" s="286"/>
      <c r="K1172" s="48"/>
    </row>
    <row r="1173" spans="1:11" ht="15" customHeight="1" x14ac:dyDescent="0.25">
      <c r="A1173" s="321"/>
      <c r="B1173" s="251"/>
      <c r="C1173" s="319"/>
      <c r="D1173" s="320"/>
      <c r="E1173" s="325"/>
      <c r="F1173" s="286"/>
      <c r="G1173" s="286"/>
      <c r="H1173" s="286"/>
      <c r="I1173" s="86"/>
      <c r="K1173" s="48"/>
    </row>
    <row r="1174" spans="1:11" ht="15" customHeight="1" x14ac:dyDescent="0.25">
      <c r="A1174" s="321"/>
      <c r="E1174" s="340"/>
      <c r="F1174" s="286"/>
      <c r="G1174" s="286"/>
      <c r="H1174" s="286"/>
      <c r="I1174" s="286"/>
      <c r="K1174" s="48"/>
    </row>
    <row r="1175" spans="1:11" ht="15" customHeight="1" x14ac:dyDescent="0.25">
      <c r="A1175" s="321"/>
      <c r="E1175" s="340"/>
      <c r="F1175" s="286"/>
      <c r="G1175" s="286"/>
      <c r="H1175" s="286"/>
      <c r="I1175" s="286"/>
      <c r="K1175" s="48"/>
    </row>
    <row r="1176" spans="1:11" ht="15" customHeight="1" x14ac:dyDescent="0.25">
      <c r="A1176" s="321"/>
      <c r="E1176" s="340"/>
      <c r="F1176" s="86"/>
      <c r="G1176" s="286"/>
      <c r="H1176" s="286"/>
      <c r="I1176" s="86"/>
      <c r="K1176" s="48"/>
    </row>
    <row r="1177" spans="1:11" ht="15" customHeight="1" x14ac:dyDescent="0.25">
      <c r="A1177" s="321"/>
      <c r="B1177" s="251"/>
      <c r="C1177" s="319"/>
      <c r="D1177" s="320"/>
      <c r="E1177" s="325"/>
      <c r="F1177" s="286"/>
      <c r="G1177" s="286"/>
      <c r="H1177" s="286"/>
      <c r="I1177" s="86"/>
      <c r="K1177" s="48"/>
    </row>
    <row r="1178" spans="1:11" ht="15" customHeight="1" x14ac:dyDescent="0.25">
      <c r="A1178" s="321"/>
      <c r="B1178" s="251"/>
      <c r="C1178" s="319"/>
      <c r="D1178" s="320"/>
      <c r="E1178" s="325"/>
      <c r="F1178" s="286"/>
      <c r="G1178" s="286"/>
      <c r="H1178" s="286"/>
      <c r="I1178" s="86"/>
      <c r="K1178" s="48"/>
    </row>
    <row r="1179" spans="1:11" ht="15" customHeight="1" x14ac:dyDescent="0.25">
      <c r="A1179" s="321"/>
      <c r="B1179" s="251"/>
      <c r="C1179" s="319"/>
      <c r="D1179" s="320"/>
      <c r="E1179" s="325"/>
      <c r="F1179" s="286"/>
      <c r="G1179" s="286"/>
      <c r="H1179" s="286"/>
      <c r="I1179" s="86"/>
      <c r="K1179" s="48"/>
    </row>
    <row r="1180" spans="1:11" ht="15" customHeight="1" x14ac:dyDescent="0.25">
      <c r="A1180" s="321"/>
      <c r="B1180" s="251"/>
      <c r="C1180" s="319"/>
      <c r="D1180" s="320"/>
      <c r="E1180" s="325"/>
      <c r="F1180" s="286"/>
      <c r="G1180" s="286"/>
      <c r="H1180" s="286"/>
      <c r="I1180" s="86"/>
      <c r="K1180" s="48"/>
    </row>
    <row r="1181" spans="1:11" ht="15" customHeight="1" x14ac:dyDescent="0.25">
      <c r="A1181" s="321"/>
      <c r="B1181" s="251"/>
      <c r="C1181" s="319"/>
      <c r="D1181" s="320"/>
      <c r="E1181" s="325"/>
      <c r="F1181" s="286"/>
      <c r="G1181" s="286"/>
      <c r="H1181" s="286"/>
      <c r="I1181" s="86"/>
      <c r="K1181" s="48"/>
    </row>
    <row r="1182" spans="1:11" ht="15" customHeight="1" x14ac:dyDescent="0.25">
      <c r="A1182" s="321"/>
      <c r="B1182" s="251"/>
      <c r="C1182" s="319"/>
      <c r="D1182" s="320"/>
      <c r="E1182" s="325"/>
      <c r="F1182" s="286"/>
      <c r="G1182" s="286"/>
      <c r="H1182" s="286"/>
      <c r="I1182" s="86"/>
      <c r="K1182" s="48"/>
    </row>
    <row r="1183" spans="1:11" ht="15" customHeight="1" x14ac:dyDescent="0.25">
      <c r="A1183" s="321"/>
      <c r="E1183" s="340"/>
      <c r="F1183" s="86"/>
      <c r="G1183" s="286"/>
      <c r="H1183" s="286"/>
      <c r="I1183" s="86"/>
      <c r="K1183" s="48"/>
    </row>
    <row r="1184" spans="1:11" ht="15" customHeight="1" x14ac:dyDescent="0.25">
      <c r="A1184" s="321"/>
      <c r="E1184" s="340"/>
      <c r="F1184" s="86"/>
      <c r="G1184" s="286"/>
      <c r="H1184" s="286"/>
      <c r="I1184" s="86"/>
      <c r="K1184" s="48"/>
    </row>
    <row r="1185" spans="1:11" ht="15" customHeight="1" x14ac:dyDescent="0.25">
      <c r="A1185" s="321"/>
      <c r="E1185" s="340"/>
      <c r="F1185" s="86"/>
      <c r="G1185" s="286"/>
      <c r="H1185" s="286"/>
      <c r="I1185" s="86"/>
      <c r="K1185" s="48"/>
    </row>
    <row r="1186" spans="1:11" ht="15" customHeight="1" x14ac:dyDescent="0.25">
      <c r="A1186" s="321"/>
      <c r="E1186" s="340"/>
      <c r="F1186" s="86"/>
      <c r="G1186" s="286"/>
      <c r="H1186" s="286"/>
      <c r="I1186" s="86"/>
      <c r="K1186" s="48"/>
    </row>
    <row r="1187" spans="1:11" ht="15" customHeight="1" x14ac:dyDescent="0.25">
      <c r="A1187" s="321"/>
      <c r="E1187" s="340"/>
      <c r="F1187" s="86"/>
      <c r="G1187" s="286"/>
      <c r="H1187" s="286"/>
      <c r="I1187" s="86"/>
      <c r="K1187" s="48"/>
    </row>
    <row r="1188" spans="1:11" ht="15" customHeight="1" x14ac:dyDescent="0.25">
      <c r="A1188" s="321"/>
      <c r="E1188" s="340"/>
      <c r="F1188" s="86"/>
      <c r="G1188" s="286"/>
      <c r="H1188" s="286"/>
      <c r="I1188" s="86"/>
      <c r="K1188" s="48"/>
    </row>
    <row r="1189" spans="1:11" ht="15" customHeight="1" x14ac:dyDescent="0.25">
      <c r="A1189" s="321"/>
      <c r="B1189" s="251"/>
      <c r="C1189" s="319"/>
      <c r="D1189" s="320"/>
      <c r="E1189" s="325"/>
      <c r="F1189" s="286"/>
      <c r="G1189" s="286"/>
      <c r="H1189" s="286"/>
      <c r="I1189" s="86"/>
      <c r="K1189" s="48"/>
    </row>
    <row r="1190" spans="1:11" ht="15" customHeight="1" x14ac:dyDescent="0.25">
      <c r="A1190" s="321"/>
      <c r="B1190" s="251"/>
      <c r="C1190" s="319"/>
      <c r="D1190" s="320"/>
      <c r="E1190" s="325"/>
      <c r="F1190" s="286"/>
      <c r="G1190" s="286"/>
      <c r="H1190" s="286"/>
      <c r="I1190" s="86"/>
      <c r="K1190" s="48"/>
    </row>
    <row r="1191" spans="1:11" ht="15" customHeight="1" x14ac:dyDescent="0.25">
      <c r="E1191" s="340"/>
      <c r="F1191" s="86"/>
      <c r="G1191" s="86"/>
      <c r="H1191" s="86"/>
      <c r="I1191" s="86"/>
      <c r="K1191" s="48"/>
    </row>
    <row r="1192" spans="1:11" ht="15" customHeight="1" x14ac:dyDescent="0.25">
      <c r="E1192" s="340"/>
      <c r="F1192" s="86"/>
      <c r="G1192" s="86"/>
      <c r="H1192" s="86"/>
      <c r="I1192" s="86"/>
      <c r="K1192" s="48"/>
    </row>
    <row r="1193" spans="1:11" ht="15" customHeight="1" x14ac:dyDescent="0.25">
      <c r="E1193" s="340"/>
      <c r="F1193" s="86"/>
      <c r="G1193" s="86"/>
      <c r="H1193" s="86"/>
      <c r="I1193" s="86"/>
      <c r="K1193" s="48"/>
    </row>
    <row r="1194" spans="1:11" ht="15" customHeight="1" x14ac:dyDescent="0.25">
      <c r="E1194" s="340"/>
      <c r="F1194" s="86"/>
      <c r="G1194" s="86"/>
      <c r="H1194" s="86"/>
      <c r="I1194" s="86"/>
      <c r="K1194" s="48"/>
    </row>
    <row r="1195" spans="1:11" ht="15" customHeight="1" x14ac:dyDescent="0.25">
      <c r="E1195" s="340"/>
      <c r="F1195" s="86"/>
      <c r="G1195" s="86"/>
      <c r="H1195" s="86"/>
      <c r="I1195" s="86"/>
      <c r="K1195" s="48"/>
    </row>
    <row r="1196" spans="1:11" ht="15" customHeight="1" x14ac:dyDescent="0.25">
      <c r="E1196" s="340"/>
      <c r="F1196" s="86"/>
      <c r="G1196" s="86"/>
      <c r="H1196" s="86"/>
      <c r="I1196" s="86"/>
      <c r="K1196" s="48"/>
    </row>
    <row r="1197" spans="1:11" ht="15" customHeight="1" x14ac:dyDescent="0.25">
      <c r="A1197" s="321"/>
      <c r="B1197" s="251"/>
      <c r="C1197" s="319"/>
      <c r="D1197" s="320"/>
      <c r="E1197" s="325"/>
      <c r="F1197" s="286"/>
      <c r="G1197" s="286"/>
      <c r="H1197" s="286"/>
      <c r="I1197" s="286"/>
      <c r="K1197" s="48"/>
    </row>
    <row r="1198" spans="1:11" ht="15" customHeight="1" x14ac:dyDescent="0.25">
      <c r="A1198" s="321"/>
      <c r="B1198" s="251"/>
      <c r="C1198" s="319"/>
      <c r="D1198" s="320"/>
      <c r="E1198" s="325"/>
      <c r="F1198" s="286"/>
      <c r="G1198" s="286"/>
      <c r="H1198" s="286"/>
      <c r="I1198" s="286"/>
      <c r="K1198" s="48"/>
    </row>
    <row r="1199" spans="1:11" ht="15" customHeight="1" x14ac:dyDescent="0.25">
      <c r="A1199" s="321"/>
      <c r="B1199" s="251"/>
      <c r="C1199" s="319"/>
      <c r="D1199" s="320"/>
      <c r="E1199" s="325"/>
      <c r="F1199" s="286"/>
      <c r="G1199" s="286"/>
      <c r="H1199" s="286"/>
      <c r="I1199" s="286"/>
      <c r="K1199" s="48"/>
    </row>
    <row r="1200" spans="1:11" ht="15" customHeight="1" x14ac:dyDescent="0.25">
      <c r="A1200" s="321"/>
      <c r="B1200" s="251"/>
      <c r="C1200" s="319"/>
      <c r="D1200" s="320"/>
      <c r="E1200" s="325"/>
      <c r="F1200" s="286"/>
      <c r="G1200" s="286"/>
      <c r="H1200" s="286"/>
      <c r="I1200" s="286"/>
      <c r="K1200" s="48"/>
    </row>
    <row r="1201" spans="1:11" ht="15" customHeight="1" x14ac:dyDescent="0.25">
      <c r="A1201" s="321"/>
      <c r="B1201" s="251"/>
      <c r="C1201" s="319"/>
      <c r="D1201" s="320"/>
      <c r="E1201" s="325"/>
      <c r="F1201" s="286"/>
      <c r="G1201" s="286"/>
      <c r="H1201" s="286"/>
      <c r="I1201" s="286"/>
      <c r="K1201" s="48"/>
    </row>
    <row r="1202" spans="1:11" ht="15" customHeight="1" x14ac:dyDescent="0.25">
      <c r="E1202" s="340"/>
      <c r="F1202" s="86"/>
      <c r="G1202" s="86"/>
      <c r="H1202" s="86"/>
      <c r="I1202" s="86"/>
      <c r="K1202" s="48"/>
    </row>
    <row r="1203" spans="1:11" ht="15" customHeight="1" x14ac:dyDescent="0.25">
      <c r="C1203" s="319"/>
      <c r="D1203" s="320"/>
      <c r="E1203" s="340"/>
      <c r="F1203" s="86"/>
      <c r="G1203" s="86"/>
      <c r="H1203" s="86"/>
      <c r="I1203" s="86"/>
      <c r="K1203" s="48"/>
    </row>
    <row r="1204" spans="1:11" ht="15" customHeight="1" x14ac:dyDescent="0.25">
      <c r="E1204" s="340"/>
      <c r="F1204" s="86"/>
      <c r="G1204" s="86"/>
      <c r="H1204" s="86"/>
      <c r="I1204" s="86"/>
      <c r="K1204" s="48"/>
    </row>
    <row r="1205" spans="1:11" ht="15" customHeight="1" x14ac:dyDescent="0.25">
      <c r="E1205" s="340"/>
      <c r="F1205" s="86"/>
      <c r="G1205" s="86"/>
      <c r="H1205" s="86"/>
      <c r="I1205" s="86"/>
      <c r="K1205" s="48"/>
    </row>
    <row r="1206" spans="1:11" ht="15" customHeight="1" x14ac:dyDescent="0.25">
      <c r="E1206" s="340"/>
      <c r="F1206" s="86"/>
      <c r="G1206" s="86"/>
      <c r="H1206" s="86"/>
      <c r="I1206" s="86"/>
      <c r="K1206" s="48"/>
    </row>
    <row r="1207" spans="1:11" ht="15" customHeight="1" x14ac:dyDescent="0.25">
      <c r="E1207" s="340"/>
      <c r="F1207" s="86"/>
      <c r="G1207" s="86"/>
      <c r="H1207" s="86"/>
      <c r="I1207" s="86"/>
      <c r="K1207" s="48"/>
    </row>
    <row r="1208" spans="1:11" ht="15" customHeight="1" x14ac:dyDescent="0.25">
      <c r="E1208" s="340"/>
      <c r="F1208" s="86"/>
      <c r="G1208" s="86"/>
      <c r="H1208" s="86"/>
      <c r="I1208" s="86"/>
      <c r="K1208" s="48"/>
    </row>
    <row r="1209" spans="1:11" ht="15" customHeight="1" x14ac:dyDescent="0.25">
      <c r="E1209" s="340"/>
      <c r="F1209" s="86"/>
      <c r="G1209" s="86"/>
      <c r="H1209" s="86"/>
      <c r="I1209" s="86"/>
      <c r="K1209" s="48"/>
    </row>
    <row r="1210" spans="1:11" ht="15" customHeight="1" x14ac:dyDescent="0.25">
      <c r="A1210" s="321"/>
      <c r="E1210" s="340"/>
      <c r="F1210" s="286"/>
      <c r="G1210" s="286"/>
      <c r="H1210" s="286"/>
      <c r="I1210" s="286"/>
      <c r="K1210" s="48"/>
    </row>
    <row r="1211" spans="1:11" ht="15" customHeight="1" x14ac:dyDescent="0.25">
      <c r="A1211" s="321"/>
      <c r="E1211" s="340"/>
      <c r="F1211" s="286"/>
      <c r="G1211" s="286"/>
      <c r="H1211" s="286"/>
      <c r="I1211" s="286"/>
      <c r="K1211" s="48"/>
    </row>
    <row r="1212" spans="1:11" ht="15" customHeight="1" x14ac:dyDescent="0.25">
      <c r="A1212" s="321"/>
      <c r="E1212" s="340"/>
      <c r="F1212" s="286"/>
      <c r="G1212" s="286"/>
      <c r="H1212" s="286"/>
      <c r="I1212" s="286"/>
      <c r="K1212" s="48"/>
    </row>
    <row r="1213" spans="1:11" ht="15" customHeight="1" x14ac:dyDescent="0.25">
      <c r="A1213" s="321"/>
      <c r="E1213" s="340"/>
      <c r="F1213" s="286"/>
      <c r="G1213" s="286"/>
      <c r="H1213" s="286"/>
      <c r="I1213" s="286"/>
      <c r="K1213" s="48"/>
    </row>
    <row r="1214" spans="1:11" ht="15" customHeight="1" x14ac:dyDescent="0.25">
      <c r="A1214" s="321"/>
      <c r="E1214" s="340"/>
      <c r="F1214" s="286"/>
      <c r="G1214" s="286"/>
      <c r="H1214" s="286"/>
      <c r="I1214" s="286"/>
      <c r="K1214" s="48"/>
    </row>
    <row r="1215" spans="1:11" ht="15" customHeight="1" x14ac:dyDescent="0.25">
      <c r="E1215" s="340"/>
      <c r="F1215" s="86"/>
      <c r="G1215" s="86"/>
      <c r="H1215" s="86"/>
      <c r="I1215" s="86"/>
      <c r="K1215" s="48"/>
    </row>
    <row r="1216" spans="1:11" ht="15" customHeight="1" x14ac:dyDescent="0.25">
      <c r="E1216" s="340"/>
      <c r="F1216" s="86"/>
      <c r="G1216" s="86"/>
      <c r="H1216" s="86"/>
      <c r="I1216" s="86"/>
      <c r="K1216" s="48"/>
    </row>
    <row r="1217" spans="1:11" ht="15" customHeight="1" x14ac:dyDescent="0.25">
      <c r="E1217" s="340"/>
      <c r="F1217" s="86"/>
      <c r="G1217" s="86"/>
      <c r="H1217" s="86"/>
      <c r="I1217" s="86"/>
      <c r="K1217" s="48"/>
    </row>
    <row r="1218" spans="1:11" ht="15" customHeight="1" x14ac:dyDescent="0.25">
      <c r="A1218" s="321"/>
      <c r="B1218" s="251"/>
      <c r="C1218" s="319"/>
      <c r="D1218" s="320"/>
      <c r="E1218" s="325"/>
      <c r="F1218" s="286"/>
      <c r="G1218" s="286"/>
      <c r="H1218" s="286"/>
      <c r="I1218" s="286"/>
      <c r="K1218" s="48"/>
    </row>
    <row r="1219" spans="1:11" ht="15" customHeight="1" x14ac:dyDescent="0.25">
      <c r="A1219" s="321"/>
      <c r="B1219" s="251"/>
      <c r="C1219" s="319"/>
      <c r="D1219" s="320"/>
      <c r="E1219" s="325"/>
      <c r="F1219" s="286"/>
      <c r="G1219" s="286"/>
      <c r="H1219" s="286"/>
      <c r="I1219" s="286"/>
      <c r="K1219" s="48"/>
    </row>
    <row r="1220" spans="1:11" ht="15" customHeight="1" x14ac:dyDescent="0.25">
      <c r="A1220" s="321"/>
      <c r="E1220" s="340"/>
      <c r="F1220" s="286"/>
      <c r="G1220" s="286"/>
      <c r="H1220" s="286"/>
      <c r="I1220" s="286"/>
      <c r="K1220" s="48"/>
    </row>
    <row r="1221" spans="1:11" ht="15" customHeight="1" x14ac:dyDescent="0.25">
      <c r="A1221" s="321"/>
      <c r="E1221" s="340"/>
      <c r="F1221" s="286"/>
      <c r="G1221" s="286"/>
      <c r="H1221" s="286"/>
      <c r="I1221" s="286"/>
      <c r="K1221" s="48"/>
    </row>
    <row r="1222" spans="1:11" ht="15" customHeight="1" x14ac:dyDescent="0.25">
      <c r="A1222" s="321"/>
      <c r="E1222" s="340"/>
      <c r="F1222" s="286"/>
      <c r="G1222" s="286"/>
      <c r="H1222" s="286"/>
      <c r="I1222" s="286"/>
      <c r="K1222" s="48"/>
    </row>
    <row r="1223" spans="1:11" ht="15" customHeight="1" x14ac:dyDescent="0.25">
      <c r="A1223" s="321"/>
      <c r="E1223" s="340"/>
      <c r="F1223" s="286"/>
      <c r="G1223" s="286"/>
      <c r="H1223" s="286"/>
      <c r="I1223" s="286"/>
      <c r="K1223" s="48"/>
    </row>
    <row r="1224" spans="1:11" ht="15" customHeight="1" x14ac:dyDescent="0.25">
      <c r="A1224" s="321"/>
      <c r="E1224" s="340"/>
      <c r="F1224" s="286"/>
      <c r="G1224" s="286"/>
      <c r="H1224" s="286"/>
      <c r="I1224" s="286"/>
      <c r="K1224" s="48"/>
    </row>
    <row r="1225" spans="1:11" ht="15" customHeight="1" x14ac:dyDescent="0.25">
      <c r="A1225" s="321"/>
      <c r="E1225" s="340"/>
      <c r="F1225" s="86"/>
      <c r="G1225" s="286"/>
      <c r="H1225" s="286"/>
      <c r="I1225" s="86"/>
      <c r="K1225" s="48"/>
    </row>
    <row r="1226" spans="1:11" ht="15" customHeight="1" x14ac:dyDescent="0.25">
      <c r="A1226" s="321"/>
      <c r="E1226" s="340"/>
      <c r="F1226" s="86"/>
      <c r="G1226" s="286"/>
      <c r="H1226" s="286"/>
      <c r="I1226" s="86"/>
      <c r="K1226" s="48"/>
    </row>
    <row r="1227" spans="1:11" ht="15" customHeight="1" x14ac:dyDescent="0.25">
      <c r="A1227" s="321"/>
      <c r="E1227" s="340"/>
      <c r="F1227" s="86"/>
      <c r="G1227" s="286"/>
      <c r="H1227" s="286"/>
      <c r="I1227" s="86"/>
      <c r="K1227" s="48"/>
    </row>
    <row r="1228" spans="1:11" ht="15" customHeight="1" x14ac:dyDescent="0.25">
      <c r="A1228" s="321"/>
      <c r="E1228" s="340"/>
      <c r="F1228" s="86"/>
      <c r="G1228" s="286"/>
      <c r="H1228" s="286"/>
      <c r="I1228" s="86"/>
      <c r="K1228" s="48"/>
    </row>
    <row r="1229" spans="1:11" ht="15" customHeight="1" x14ac:dyDescent="0.25">
      <c r="A1229" s="321"/>
      <c r="E1229" s="340"/>
      <c r="F1229" s="86"/>
      <c r="G1229" s="286"/>
      <c r="H1229" s="286"/>
      <c r="I1229" s="86"/>
      <c r="K1229" s="48"/>
    </row>
    <row r="1230" spans="1:11" ht="15" customHeight="1" x14ac:dyDescent="0.25">
      <c r="A1230" s="321"/>
      <c r="E1230" s="340"/>
      <c r="F1230" s="86"/>
      <c r="G1230" s="286"/>
      <c r="H1230" s="286"/>
      <c r="I1230" s="86"/>
      <c r="K1230" s="48"/>
    </row>
    <row r="1231" spans="1:11" ht="15" customHeight="1" x14ac:dyDescent="0.25">
      <c r="A1231" s="321"/>
      <c r="E1231" s="340"/>
      <c r="F1231" s="86"/>
      <c r="G1231" s="286"/>
      <c r="H1231" s="286"/>
      <c r="I1231" s="86"/>
      <c r="K1231" s="48"/>
    </row>
    <row r="1232" spans="1:11" ht="15" customHeight="1" x14ac:dyDescent="0.25">
      <c r="A1232" s="321"/>
      <c r="E1232" s="340"/>
      <c r="F1232" s="86"/>
      <c r="G1232" s="286"/>
      <c r="H1232" s="286"/>
      <c r="I1232" s="86"/>
      <c r="K1232" s="48"/>
    </row>
    <row r="1233" spans="1:11" ht="15" customHeight="1" x14ac:dyDescent="0.25">
      <c r="A1233" s="321"/>
      <c r="E1233" s="340"/>
      <c r="F1233" s="86"/>
      <c r="G1233" s="286"/>
      <c r="H1233" s="286"/>
      <c r="I1233" s="86"/>
      <c r="K1233" s="48"/>
    </row>
    <row r="1234" spans="1:11" ht="15" customHeight="1" x14ac:dyDescent="0.25">
      <c r="A1234" s="321"/>
      <c r="E1234" s="340"/>
      <c r="F1234" s="86"/>
      <c r="G1234" s="286"/>
      <c r="H1234" s="286"/>
      <c r="I1234" s="86"/>
      <c r="K1234" s="48"/>
    </row>
    <row r="1235" spans="1:11" ht="15" customHeight="1" x14ac:dyDescent="0.25">
      <c r="A1235" s="321"/>
      <c r="E1235" s="340"/>
      <c r="F1235" s="86"/>
      <c r="G1235" s="286"/>
      <c r="H1235" s="286"/>
      <c r="I1235" s="86"/>
      <c r="K1235" s="48"/>
    </row>
    <row r="1236" spans="1:11" ht="15" customHeight="1" x14ac:dyDescent="0.25">
      <c r="A1236" s="321"/>
      <c r="E1236" s="340"/>
      <c r="F1236" s="86"/>
      <c r="G1236" s="286"/>
      <c r="H1236" s="286"/>
      <c r="I1236" s="86"/>
      <c r="K1236" s="48"/>
    </row>
    <row r="1237" spans="1:11" ht="15" customHeight="1" x14ac:dyDescent="0.25">
      <c r="A1237" s="321"/>
      <c r="B1237" s="251"/>
      <c r="C1237" s="319"/>
      <c r="D1237" s="320"/>
      <c r="E1237" s="325"/>
      <c r="F1237" s="286"/>
      <c r="G1237" s="286"/>
      <c r="H1237" s="286"/>
      <c r="I1237" s="86"/>
      <c r="K1237" s="48"/>
    </row>
    <row r="1238" spans="1:11" ht="15" customHeight="1" x14ac:dyDescent="0.25">
      <c r="A1238" s="321"/>
      <c r="B1238" s="251"/>
      <c r="C1238" s="319"/>
      <c r="D1238" s="320"/>
      <c r="E1238" s="325"/>
      <c r="F1238" s="286"/>
      <c r="G1238" s="286"/>
      <c r="H1238" s="286"/>
      <c r="I1238" s="86"/>
      <c r="K1238" s="48"/>
    </row>
    <row r="1239" spans="1:11" ht="15" customHeight="1" x14ac:dyDescent="0.25">
      <c r="E1239" s="340"/>
      <c r="F1239" s="86"/>
      <c r="G1239" s="86"/>
      <c r="H1239" s="86"/>
      <c r="I1239" s="86"/>
      <c r="K1239" s="48"/>
    </row>
    <row r="1240" spans="1:11" ht="15" customHeight="1" x14ac:dyDescent="0.25">
      <c r="E1240" s="340"/>
      <c r="F1240" s="86"/>
      <c r="G1240" s="86"/>
      <c r="H1240" s="86"/>
      <c r="I1240" s="86"/>
      <c r="K1240" s="48"/>
    </row>
    <row r="1241" spans="1:11" ht="15" customHeight="1" x14ac:dyDescent="0.25">
      <c r="E1241" s="340"/>
      <c r="F1241" s="86"/>
      <c r="G1241" s="86"/>
      <c r="H1241" s="86"/>
      <c r="I1241" s="86"/>
      <c r="K1241" s="48"/>
    </row>
    <row r="1242" spans="1:11" ht="15" customHeight="1" x14ac:dyDescent="0.25">
      <c r="E1242" s="340"/>
      <c r="F1242" s="86"/>
      <c r="G1242" s="86"/>
      <c r="H1242" s="86"/>
      <c r="I1242" s="86"/>
      <c r="K1242" s="48"/>
    </row>
    <row r="1243" spans="1:11" ht="15" customHeight="1" x14ac:dyDescent="0.25">
      <c r="F1243" s="86"/>
      <c r="G1243" s="86"/>
      <c r="H1243" s="86"/>
      <c r="I1243" s="86"/>
      <c r="K1243" s="48"/>
    </row>
    <row r="1244" spans="1:11" ht="15" customHeight="1" x14ac:dyDescent="0.25">
      <c r="F1244" s="86"/>
      <c r="G1244" s="86"/>
      <c r="H1244" s="86"/>
      <c r="I1244" s="86"/>
      <c r="K1244" s="48"/>
    </row>
    <row r="1245" spans="1:11" ht="15" customHeight="1" x14ac:dyDescent="0.25">
      <c r="A1245" s="321"/>
      <c r="B1245" s="251"/>
      <c r="C1245" s="319"/>
      <c r="D1245" s="320"/>
      <c r="E1245" s="320"/>
      <c r="F1245" s="286"/>
      <c r="G1245" s="286"/>
      <c r="H1245" s="286"/>
      <c r="I1245" s="286"/>
      <c r="K1245" s="48"/>
    </row>
    <row r="1246" spans="1:11" ht="15" customHeight="1" x14ac:dyDescent="0.25">
      <c r="A1246" s="321"/>
      <c r="B1246" s="251"/>
      <c r="C1246" s="319"/>
      <c r="D1246" s="320"/>
      <c r="E1246" s="320"/>
      <c r="F1246" s="286"/>
      <c r="G1246" s="286"/>
      <c r="H1246" s="286"/>
      <c r="I1246" s="286"/>
      <c r="K1246" s="48"/>
    </row>
    <row r="1247" spans="1:11" ht="15" customHeight="1" x14ac:dyDescent="0.25">
      <c r="A1247" s="321"/>
      <c r="B1247" s="251"/>
      <c r="C1247" s="319"/>
      <c r="D1247" s="320"/>
      <c r="E1247" s="320"/>
      <c r="F1247" s="286"/>
      <c r="G1247" s="286"/>
      <c r="H1247" s="286"/>
      <c r="I1247" s="286"/>
      <c r="K1247" s="48"/>
    </row>
    <row r="1248" spans="1:11" ht="15" customHeight="1" x14ac:dyDescent="0.25">
      <c r="A1248" s="321"/>
      <c r="B1248" s="251"/>
      <c r="C1248" s="319"/>
      <c r="D1248" s="320"/>
      <c r="E1248" s="320"/>
      <c r="F1248" s="286"/>
      <c r="G1248" s="286"/>
      <c r="H1248" s="286"/>
      <c r="I1248" s="286"/>
      <c r="K1248" s="48"/>
    </row>
    <row r="1249" spans="1:11" ht="15" customHeight="1" x14ac:dyDescent="0.25">
      <c r="F1249" s="86"/>
      <c r="G1249" s="86"/>
      <c r="H1249" s="86"/>
      <c r="I1249" s="86"/>
      <c r="K1249" s="48"/>
    </row>
    <row r="1250" spans="1:11" ht="15" customHeight="1" x14ac:dyDescent="0.25">
      <c r="A1250" s="321"/>
      <c r="F1250" s="86"/>
      <c r="G1250" s="86"/>
      <c r="H1250" s="86"/>
      <c r="I1250" s="86"/>
      <c r="K1250" s="48"/>
    </row>
    <row r="1251" spans="1:11" ht="15" customHeight="1" x14ac:dyDescent="0.25">
      <c r="C1251" s="319"/>
      <c r="D1251" s="320"/>
      <c r="E1251" s="340"/>
      <c r="F1251" s="86"/>
      <c r="G1251" s="86"/>
      <c r="H1251" s="86"/>
      <c r="I1251" s="86"/>
      <c r="K1251" s="48"/>
    </row>
    <row r="1252" spans="1:11" ht="15" customHeight="1" x14ac:dyDescent="0.25">
      <c r="C1252" s="319"/>
      <c r="D1252" s="320"/>
      <c r="E1252" s="340"/>
      <c r="F1252" s="86"/>
      <c r="G1252" s="86"/>
      <c r="H1252" s="86"/>
      <c r="I1252" s="86"/>
      <c r="K1252" s="48"/>
    </row>
    <row r="1253" spans="1:11" ht="15" customHeight="1" x14ac:dyDescent="0.25">
      <c r="C1253" s="319"/>
      <c r="D1253" s="320"/>
      <c r="E1253" s="340"/>
      <c r="F1253" s="86"/>
      <c r="G1253" s="86"/>
      <c r="H1253" s="86"/>
      <c r="I1253" s="86"/>
      <c r="K1253" s="48"/>
    </row>
    <row r="1254" spans="1:11" ht="15" customHeight="1" x14ac:dyDescent="0.25">
      <c r="E1254" s="340"/>
      <c r="F1254" s="86"/>
      <c r="G1254" s="86"/>
      <c r="H1254" s="86"/>
      <c r="I1254" s="86"/>
    </row>
    <row r="1255" spans="1:11" ht="15" customHeight="1" x14ac:dyDescent="0.25">
      <c r="E1255" s="340"/>
      <c r="F1255" s="86"/>
      <c r="G1255" s="86"/>
      <c r="H1255" s="86"/>
      <c r="I1255" s="86"/>
    </row>
    <row r="1256" spans="1:11" ht="15" customHeight="1" x14ac:dyDescent="0.25">
      <c r="E1256" s="340"/>
      <c r="F1256" s="86"/>
      <c r="G1256" s="86"/>
      <c r="H1256" s="86"/>
      <c r="I1256" s="86"/>
    </row>
    <row r="1257" spans="1:11" ht="15" customHeight="1" x14ac:dyDescent="0.25">
      <c r="E1257" s="340"/>
      <c r="F1257" s="86"/>
      <c r="G1257" s="86"/>
      <c r="H1257" s="86"/>
      <c r="I1257" s="86"/>
    </row>
    <row r="1258" spans="1:11" ht="15" customHeight="1" x14ac:dyDescent="0.25">
      <c r="E1258" s="340"/>
      <c r="F1258" s="86"/>
      <c r="G1258" s="86"/>
      <c r="H1258" s="86"/>
      <c r="I1258" s="86"/>
    </row>
    <row r="1259" spans="1:11" ht="15" customHeight="1" x14ac:dyDescent="0.25">
      <c r="F1259" s="86"/>
      <c r="G1259" s="86"/>
      <c r="H1259" s="86"/>
      <c r="I1259" s="86"/>
    </row>
    <row r="1260" spans="1:11" ht="15" customHeight="1" x14ac:dyDescent="0.25">
      <c r="A1260" s="321"/>
      <c r="F1260" s="286"/>
      <c r="G1260" s="286"/>
      <c r="H1260" s="286"/>
      <c r="I1260" s="286"/>
    </row>
    <row r="1261" spans="1:11" ht="15" customHeight="1" x14ac:dyDescent="0.25">
      <c r="A1261" s="321"/>
      <c r="F1261" s="286"/>
      <c r="G1261" s="286"/>
      <c r="H1261" s="286"/>
      <c r="I1261" s="286"/>
    </row>
    <row r="1262" spans="1:11" ht="15" customHeight="1" x14ac:dyDescent="0.25">
      <c r="A1262" s="321"/>
      <c r="F1262" s="286"/>
      <c r="G1262" s="286"/>
      <c r="H1262" s="286"/>
      <c r="I1262" s="286"/>
    </row>
    <row r="1263" spans="1:11" ht="15" customHeight="1" x14ac:dyDescent="0.25">
      <c r="A1263" s="321"/>
      <c r="F1263" s="286"/>
      <c r="G1263" s="286"/>
      <c r="H1263" s="286"/>
      <c r="I1263" s="286"/>
    </row>
    <row r="1264" spans="1:11" ht="15" customHeight="1" x14ac:dyDescent="0.25">
      <c r="F1264" s="86"/>
      <c r="G1264" s="86"/>
      <c r="H1264" s="86"/>
      <c r="I1264" s="86"/>
      <c r="J1264" s="115"/>
      <c r="K1264" s="115"/>
    </row>
    <row r="1265" spans="1:11" ht="15" customHeight="1" x14ac:dyDescent="0.25">
      <c r="A1265" s="321"/>
      <c r="F1265" s="86"/>
      <c r="G1265" s="86"/>
      <c r="H1265" s="86"/>
      <c r="I1265" s="86"/>
      <c r="J1265" s="115"/>
      <c r="K1265" s="115"/>
    </row>
    <row r="1266" spans="1:11" ht="15" customHeight="1" x14ac:dyDescent="0.25">
      <c r="E1266" s="340"/>
      <c r="F1266" s="86"/>
      <c r="G1266" s="86"/>
      <c r="H1266" s="86"/>
      <c r="I1266" s="86"/>
      <c r="J1266" s="115"/>
      <c r="K1266" s="115"/>
    </row>
    <row r="1267" spans="1:11" ht="15" customHeight="1" x14ac:dyDescent="0.25">
      <c r="E1267" s="340"/>
      <c r="F1267" s="86"/>
      <c r="G1267" s="86"/>
      <c r="H1267" s="86"/>
      <c r="I1267" s="86"/>
      <c r="J1267" s="115"/>
      <c r="K1267" s="115"/>
    </row>
    <row r="1268" spans="1:11" ht="15" customHeight="1" x14ac:dyDescent="0.25">
      <c r="F1268" s="86"/>
      <c r="G1268" s="86"/>
      <c r="H1268" s="86"/>
      <c r="I1268" s="86"/>
      <c r="J1268" s="115"/>
      <c r="K1268" s="115"/>
    </row>
    <row r="1269" spans="1:11" ht="15" customHeight="1" x14ac:dyDescent="0.25">
      <c r="F1269" s="86"/>
      <c r="G1269" s="86"/>
      <c r="H1269" s="86"/>
      <c r="I1269" s="86"/>
      <c r="J1269" s="115"/>
      <c r="K1269" s="115"/>
    </row>
    <row r="1270" spans="1:11" ht="15" customHeight="1" x14ac:dyDescent="0.25">
      <c r="A1270" s="321"/>
      <c r="F1270" s="286"/>
      <c r="G1270" s="286"/>
      <c r="H1270" s="286"/>
      <c r="I1270" s="286"/>
      <c r="J1270" s="115"/>
      <c r="K1270" s="115"/>
    </row>
    <row r="1271" spans="1:11" ht="15" customHeight="1" x14ac:dyDescent="0.25">
      <c r="F1271" s="86"/>
      <c r="G1271" s="86"/>
      <c r="H1271" s="86"/>
      <c r="I1271" s="86"/>
      <c r="J1271" s="115"/>
      <c r="K1271" s="115"/>
    </row>
    <row r="1272" spans="1:11" ht="15" customHeight="1" x14ac:dyDescent="0.25">
      <c r="A1272" s="321"/>
      <c r="F1272" s="86"/>
      <c r="G1272" s="86"/>
      <c r="H1272" s="86"/>
      <c r="I1272" s="86"/>
      <c r="J1272" s="115"/>
      <c r="K1272" s="115"/>
    </row>
    <row r="1273" spans="1:11" ht="15" customHeight="1" x14ac:dyDescent="0.25">
      <c r="E1273" s="340"/>
      <c r="F1273" s="86"/>
      <c r="G1273" s="86"/>
      <c r="H1273" s="86"/>
      <c r="I1273" s="86"/>
      <c r="J1273" s="115"/>
      <c r="K1273" s="115"/>
    </row>
    <row r="1274" spans="1:11" ht="15" customHeight="1" x14ac:dyDescent="0.25">
      <c r="A1274" s="321"/>
      <c r="B1274" s="251"/>
      <c r="C1274" s="319"/>
      <c r="D1274" s="320"/>
      <c r="E1274" s="325"/>
      <c r="F1274" s="286"/>
      <c r="G1274" s="286"/>
      <c r="H1274" s="286"/>
      <c r="I1274" s="286"/>
      <c r="J1274" s="115"/>
      <c r="K1274" s="115"/>
    </row>
    <row r="1275" spans="1:11" ht="15" customHeight="1" x14ac:dyDescent="0.25">
      <c r="F1275" s="86"/>
      <c r="G1275" s="86"/>
      <c r="H1275" s="86"/>
      <c r="I1275" s="86"/>
      <c r="J1275" s="115"/>
      <c r="K1275" s="115"/>
    </row>
    <row r="1276" spans="1:11" ht="15" customHeight="1" x14ac:dyDescent="0.25">
      <c r="A1276" s="321"/>
      <c r="E1276" s="340"/>
      <c r="F1276" s="286"/>
      <c r="G1276" s="286"/>
      <c r="H1276" s="286"/>
      <c r="I1276" s="286"/>
      <c r="J1276" s="115"/>
      <c r="K1276" s="115"/>
    </row>
    <row r="1277" spans="1:11" ht="15" customHeight="1" x14ac:dyDescent="0.25">
      <c r="A1277" s="321"/>
      <c r="E1277" s="340"/>
      <c r="F1277" s="286"/>
      <c r="G1277" s="286"/>
      <c r="H1277" s="286"/>
      <c r="I1277" s="286"/>
      <c r="J1277" s="115"/>
      <c r="K1277" s="115"/>
    </row>
    <row r="1278" spans="1:11" ht="15" customHeight="1" x14ac:dyDescent="0.25">
      <c r="A1278" s="321"/>
      <c r="E1278" s="340"/>
      <c r="F1278" s="286"/>
      <c r="G1278" s="286"/>
      <c r="H1278" s="286"/>
      <c r="I1278" s="286"/>
      <c r="J1278" s="115"/>
      <c r="K1278" s="115"/>
    </row>
    <row r="1279" spans="1:11" ht="15" customHeight="1" x14ac:dyDescent="0.25">
      <c r="A1279" s="321"/>
      <c r="E1279" s="340"/>
      <c r="F1279" s="286"/>
      <c r="G1279" s="286"/>
      <c r="H1279" s="286"/>
      <c r="I1279" s="286"/>
      <c r="J1279" s="115"/>
      <c r="K1279" s="115"/>
    </row>
    <row r="1280" spans="1:11" ht="15" customHeight="1" x14ac:dyDescent="0.25">
      <c r="A1280" s="321"/>
      <c r="E1280" s="340"/>
      <c r="F1280" s="286"/>
      <c r="G1280" s="286"/>
      <c r="H1280" s="286"/>
      <c r="I1280" s="286"/>
      <c r="J1280" s="115"/>
      <c r="K1280" s="115"/>
    </row>
    <row r="1281" spans="1:11" ht="15" customHeight="1" x14ac:dyDescent="0.25">
      <c r="A1281" s="321"/>
      <c r="E1281" s="340"/>
      <c r="F1281" s="286"/>
      <c r="G1281" s="286"/>
      <c r="H1281" s="286"/>
      <c r="I1281" s="286"/>
      <c r="J1281" s="115"/>
      <c r="K1281" s="115"/>
    </row>
    <row r="1282" spans="1:11" ht="15" customHeight="1" x14ac:dyDescent="0.25">
      <c r="A1282" s="321"/>
      <c r="E1282" s="340"/>
      <c r="F1282" s="286"/>
      <c r="G1282" s="286"/>
      <c r="H1282" s="286"/>
      <c r="I1282" s="286"/>
      <c r="J1282" s="115"/>
      <c r="K1282" s="115"/>
    </row>
    <row r="1283" spans="1:11" ht="15" customHeight="1" x14ac:dyDescent="0.25">
      <c r="A1283" s="321"/>
      <c r="E1283" s="340"/>
      <c r="F1283" s="286"/>
      <c r="G1283" s="286"/>
      <c r="H1283" s="286"/>
      <c r="I1283" s="286"/>
      <c r="J1283" s="115"/>
      <c r="K1283" s="115"/>
    </row>
    <row r="1284" spans="1:11" ht="15" customHeight="1" x14ac:dyDescent="0.25">
      <c r="A1284" s="321"/>
      <c r="E1284" s="340"/>
      <c r="F1284" s="286"/>
      <c r="G1284" s="286"/>
      <c r="H1284" s="286"/>
      <c r="I1284" s="286"/>
      <c r="J1284" s="115"/>
      <c r="K1284" s="115"/>
    </row>
    <row r="1285" spans="1:11" ht="15" customHeight="1" x14ac:dyDescent="0.25">
      <c r="A1285" s="321"/>
      <c r="B1285" s="251"/>
      <c r="C1285" s="319"/>
      <c r="D1285" s="320"/>
      <c r="E1285" s="325"/>
      <c r="F1285" s="286"/>
      <c r="G1285" s="286"/>
      <c r="H1285" s="286"/>
      <c r="I1285" s="86"/>
      <c r="J1285" s="115"/>
      <c r="K1285" s="115"/>
    </row>
    <row r="1286" spans="1:11" ht="15" customHeight="1" x14ac:dyDescent="0.25">
      <c r="A1286" s="321"/>
      <c r="B1286" s="251"/>
      <c r="C1286" s="319"/>
      <c r="D1286" s="320"/>
      <c r="E1286" s="325"/>
      <c r="F1286" s="286"/>
      <c r="G1286" s="286"/>
      <c r="H1286" s="286"/>
      <c r="I1286" s="86"/>
      <c r="J1286" s="115"/>
      <c r="K1286" s="115"/>
    </row>
    <row r="1287" spans="1:11" ht="15" customHeight="1" x14ac:dyDescent="0.25">
      <c r="E1287" s="340"/>
      <c r="F1287" s="86"/>
      <c r="G1287" s="86"/>
      <c r="H1287" s="86"/>
      <c r="I1287" s="86"/>
      <c r="J1287" s="115"/>
      <c r="K1287" s="115"/>
    </row>
    <row r="1288" spans="1:11" ht="15" customHeight="1" x14ac:dyDescent="0.25">
      <c r="E1288" s="340"/>
      <c r="F1288" s="86"/>
      <c r="G1288" s="86"/>
      <c r="H1288" s="86"/>
      <c r="I1288" s="86"/>
      <c r="J1288" s="115"/>
      <c r="K1288" s="115"/>
    </row>
    <row r="1289" spans="1:11" ht="15" customHeight="1" x14ac:dyDescent="0.25">
      <c r="E1289" s="340"/>
      <c r="F1289" s="86"/>
      <c r="G1289" s="86"/>
      <c r="H1289" s="86"/>
      <c r="I1289" s="86"/>
      <c r="J1289" s="115"/>
      <c r="K1289" s="115"/>
    </row>
    <row r="1290" spans="1:11" ht="15" customHeight="1" x14ac:dyDescent="0.25">
      <c r="F1290" s="86"/>
      <c r="G1290" s="86"/>
      <c r="H1290" s="86"/>
      <c r="I1290" s="86"/>
      <c r="J1290" s="115"/>
      <c r="K1290" s="115"/>
    </row>
    <row r="1291" spans="1:11" ht="15" customHeight="1" x14ac:dyDescent="0.25">
      <c r="F1291" s="86"/>
      <c r="G1291" s="86"/>
      <c r="H1291" s="86"/>
      <c r="I1291" s="86"/>
      <c r="J1291" s="115"/>
      <c r="K1291" s="115"/>
    </row>
    <row r="1292" spans="1:11" ht="15" customHeight="1" x14ac:dyDescent="0.25">
      <c r="E1292" s="340"/>
      <c r="F1292" s="86"/>
      <c r="G1292" s="86"/>
      <c r="H1292" s="86"/>
      <c r="I1292" s="86"/>
      <c r="J1292" s="115"/>
      <c r="K1292" s="115"/>
    </row>
    <row r="1293" spans="1:11" ht="15" customHeight="1" x14ac:dyDescent="0.25">
      <c r="A1293" s="321"/>
      <c r="B1293" s="251"/>
      <c r="C1293" s="319"/>
      <c r="D1293" s="320"/>
      <c r="E1293" s="320"/>
      <c r="F1293" s="286"/>
      <c r="G1293" s="286"/>
      <c r="H1293" s="286"/>
      <c r="I1293" s="286"/>
      <c r="J1293" s="115"/>
      <c r="K1293" s="115"/>
    </row>
    <row r="1294" spans="1:11" ht="15" customHeight="1" x14ac:dyDescent="0.25">
      <c r="A1294" s="321"/>
      <c r="B1294" s="251"/>
      <c r="C1294" s="319"/>
      <c r="D1294" s="320"/>
      <c r="E1294" s="320"/>
      <c r="F1294" s="286"/>
      <c r="G1294" s="286"/>
      <c r="H1294" s="286"/>
      <c r="I1294" s="286"/>
      <c r="J1294" s="115"/>
      <c r="K1294" s="115"/>
    </row>
    <row r="1295" spans="1:11" ht="15" customHeight="1" x14ac:dyDescent="0.25">
      <c r="A1295" s="321"/>
      <c r="B1295" s="251"/>
      <c r="C1295" s="319"/>
      <c r="D1295" s="320"/>
      <c r="E1295" s="320"/>
      <c r="F1295" s="286"/>
      <c r="G1295" s="286"/>
      <c r="H1295" s="286"/>
      <c r="I1295" s="286"/>
      <c r="J1295" s="115"/>
      <c r="K1295" s="115"/>
    </row>
    <row r="1296" spans="1:11" ht="15" customHeight="1" x14ac:dyDescent="0.25">
      <c r="F1296" s="86"/>
      <c r="G1296" s="86"/>
      <c r="H1296" s="86"/>
      <c r="I1296" s="86"/>
      <c r="J1296" s="115"/>
      <c r="K1296" s="115"/>
    </row>
    <row r="1297" spans="1:11" ht="15" customHeight="1" x14ac:dyDescent="0.25">
      <c r="A1297" s="321"/>
      <c r="F1297" s="86"/>
      <c r="G1297" s="86"/>
      <c r="H1297" s="86"/>
      <c r="I1297" s="86"/>
      <c r="J1297" s="115"/>
      <c r="K1297" s="115"/>
    </row>
    <row r="1298" spans="1:11" ht="15" customHeight="1" x14ac:dyDescent="0.25">
      <c r="F1298" s="86"/>
      <c r="G1298" s="86"/>
      <c r="H1298" s="86"/>
      <c r="I1298" s="86"/>
      <c r="J1298" s="115"/>
      <c r="K1298" s="115"/>
    </row>
    <row r="1299" spans="1:11" ht="15" customHeight="1" x14ac:dyDescent="0.25">
      <c r="E1299" s="340"/>
      <c r="F1299" s="86"/>
      <c r="G1299" s="86"/>
      <c r="H1299" s="86"/>
      <c r="I1299" s="86"/>
      <c r="J1299" s="115"/>
      <c r="K1299" s="115"/>
    </row>
    <row r="1300" spans="1:11" ht="15" customHeight="1" x14ac:dyDescent="0.25">
      <c r="E1300" s="340"/>
      <c r="F1300" s="86"/>
      <c r="G1300" s="86"/>
      <c r="H1300" s="86"/>
      <c r="I1300" s="86"/>
      <c r="J1300" s="115"/>
      <c r="K1300" s="115"/>
    </row>
    <row r="1301" spans="1:11" ht="15" customHeight="1" x14ac:dyDescent="0.25">
      <c r="E1301" s="340"/>
      <c r="F1301" s="86"/>
      <c r="G1301" s="86"/>
      <c r="H1301" s="86"/>
      <c r="I1301" s="86"/>
      <c r="J1301" s="115"/>
      <c r="K1301" s="115"/>
    </row>
    <row r="1302" spans="1:11" ht="15" customHeight="1" x14ac:dyDescent="0.25">
      <c r="E1302" s="340"/>
      <c r="F1302" s="86"/>
      <c r="G1302" s="86"/>
      <c r="H1302" s="86"/>
      <c r="I1302" s="86"/>
      <c r="J1302" s="115"/>
      <c r="K1302" s="115"/>
    </row>
    <row r="1303" spans="1:11" ht="15" customHeight="1" x14ac:dyDescent="0.25">
      <c r="E1303" s="340"/>
      <c r="F1303" s="86"/>
      <c r="G1303" s="86"/>
      <c r="H1303" s="86"/>
      <c r="I1303" s="86"/>
      <c r="J1303" s="115"/>
      <c r="K1303" s="115"/>
    </row>
    <row r="1304" spans="1:11" ht="15" customHeight="1" x14ac:dyDescent="0.25">
      <c r="E1304" s="340"/>
      <c r="F1304" s="86"/>
      <c r="G1304" s="86"/>
      <c r="H1304" s="86"/>
      <c r="I1304" s="86"/>
      <c r="J1304" s="115"/>
      <c r="K1304" s="115"/>
    </row>
    <row r="1305" spans="1:11" ht="15" customHeight="1" x14ac:dyDescent="0.25">
      <c r="E1305" s="340"/>
      <c r="F1305" s="86"/>
      <c r="G1305" s="86"/>
      <c r="H1305" s="86"/>
      <c r="I1305" s="86"/>
      <c r="J1305" s="115"/>
      <c r="K1305" s="115"/>
    </row>
    <row r="1306" spans="1:11" ht="15" customHeight="1" x14ac:dyDescent="0.25">
      <c r="E1306" s="340"/>
      <c r="F1306" s="86"/>
      <c r="G1306" s="86"/>
      <c r="H1306" s="86"/>
      <c r="I1306" s="86"/>
      <c r="J1306" s="115"/>
      <c r="K1306" s="115"/>
    </row>
    <row r="1307" spans="1:11" ht="15" customHeight="1" x14ac:dyDescent="0.25">
      <c r="F1307" s="86"/>
      <c r="G1307" s="86"/>
      <c r="H1307" s="86"/>
      <c r="I1307" s="86"/>
      <c r="J1307" s="115"/>
      <c r="K1307" s="115"/>
    </row>
    <row r="1308" spans="1:11" ht="15" customHeight="1" x14ac:dyDescent="0.25">
      <c r="A1308" s="321"/>
      <c r="F1308" s="286"/>
      <c r="G1308" s="286"/>
      <c r="H1308" s="286"/>
      <c r="I1308" s="286"/>
      <c r="J1308" s="115"/>
      <c r="K1308" s="115"/>
    </row>
    <row r="1309" spans="1:11" ht="15" customHeight="1" x14ac:dyDescent="0.25">
      <c r="A1309" s="321"/>
      <c r="F1309" s="286"/>
      <c r="G1309" s="286"/>
      <c r="H1309" s="286"/>
      <c r="I1309" s="286"/>
      <c r="J1309" s="115"/>
      <c r="K1309" s="115"/>
    </row>
    <row r="1310" spans="1:11" ht="15" customHeight="1" x14ac:dyDescent="0.25">
      <c r="A1310" s="321"/>
      <c r="F1310" s="286"/>
      <c r="G1310" s="286"/>
      <c r="H1310" s="286"/>
      <c r="I1310" s="286"/>
      <c r="J1310" s="115"/>
      <c r="K1310" s="115"/>
    </row>
    <row r="1311" spans="1:11" ht="15" customHeight="1" x14ac:dyDescent="0.25">
      <c r="A1311" s="321"/>
      <c r="F1311" s="286"/>
      <c r="G1311" s="286"/>
      <c r="H1311" s="286"/>
      <c r="I1311" s="286"/>
      <c r="J1311" s="115"/>
      <c r="K1311" s="115"/>
    </row>
    <row r="1312" spans="1:11" ht="15" customHeight="1" x14ac:dyDescent="0.25">
      <c r="F1312" s="86"/>
      <c r="G1312" s="86"/>
      <c r="H1312" s="86"/>
      <c r="I1312" s="86"/>
      <c r="J1312" s="115"/>
      <c r="K1312" s="115"/>
    </row>
    <row r="1313" spans="1:11" ht="15" customHeight="1" x14ac:dyDescent="0.25">
      <c r="A1313" s="321"/>
      <c r="F1313" s="86"/>
      <c r="G1313" s="86"/>
      <c r="H1313" s="86"/>
      <c r="I1313" s="86"/>
      <c r="J1313" s="115"/>
      <c r="K1313" s="115"/>
    </row>
    <row r="1314" spans="1:11" ht="15" customHeight="1" x14ac:dyDescent="0.25">
      <c r="E1314" s="340"/>
      <c r="F1314" s="86"/>
      <c r="G1314" s="86"/>
      <c r="H1314" s="86"/>
      <c r="I1314" s="86"/>
      <c r="J1314" s="115"/>
      <c r="K1314" s="115"/>
    </row>
    <row r="1315" spans="1:11" ht="15" customHeight="1" x14ac:dyDescent="0.25">
      <c r="E1315" s="340"/>
      <c r="F1315" s="86"/>
      <c r="G1315" s="86"/>
      <c r="H1315" s="86"/>
      <c r="I1315" s="86"/>
      <c r="J1315" s="115"/>
      <c r="K1315" s="115"/>
    </row>
    <row r="1316" spans="1:11" ht="15" customHeight="1" x14ac:dyDescent="0.25">
      <c r="F1316" s="86"/>
      <c r="G1316" s="86"/>
      <c r="H1316" s="86"/>
      <c r="I1316" s="86"/>
      <c r="J1316" s="115"/>
      <c r="K1316" s="115"/>
    </row>
    <row r="1317" spans="1:11" ht="15" customHeight="1" x14ac:dyDescent="0.25">
      <c r="A1317" s="321"/>
      <c r="F1317" s="286"/>
      <c r="G1317" s="286"/>
      <c r="H1317" s="286"/>
      <c r="I1317" s="286"/>
      <c r="J1317" s="115"/>
      <c r="K1317" s="115"/>
    </row>
    <row r="1318" spans="1:11" ht="15" customHeight="1" x14ac:dyDescent="0.25">
      <c r="F1318" s="86"/>
      <c r="G1318" s="86"/>
      <c r="H1318" s="86"/>
      <c r="I1318" s="86"/>
      <c r="J1318" s="115"/>
      <c r="K1318" s="115"/>
    </row>
    <row r="1319" spans="1:11" ht="15" customHeight="1" x14ac:dyDescent="0.25">
      <c r="A1319" s="321"/>
      <c r="F1319" s="86"/>
      <c r="G1319" s="86"/>
      <c r="H1319" s="86"/>
      <c r="I1319" s="86"/>
      <c r="J1319" s="115"/>
      <c r="K1319" s="115"/>
    </row>
    <row r="1320" spans="1:11" ht="15" customHeight="1" x14ac:dyDescent="0.25">
      <c r="E1320" s="340"/>
      <c r="F1320" s="86"/>
      <c r="G1320" s="86"/>
      <c r="H1320" s="86"/>
      <c r="I1320" s="86"/>
      <c r="J1320" s="115"/>
      <c r="K1320" s="115"/>
    </row>
    <row r="1321" spans="1:11" ht="15" customHeight="1" x14ac:dyDescent="0.25">
      <c r="A1321" s="321"/>
      <c r="B1321" s="251"/>
      <c r="C1321" s="319"/>
      <c r="D1321" s="320"/>
      <c r="E1321" s="320"/>
      <c r="F1321" s="286"/>
      <c r="G1321" s="286"/>
      <c r="H1321" s="286"/>
      <c r="I1321" s="286"/>
      <c r="J1321" s="115"/>
      <c r="K1321" s="115"/>
    </row>
    <row r="1322" spans="1:11" ht="15" customHeight="1" x14ac:dyDescent="0.25">
      <c r="F1322" s="86"/>
      <c r="G1322" s="86"/>
      <c r="H1322" s="86"/>
      <c r="I1322" s="86"/>
      <c r="J1322" s="115"/>
      <c r="K1322" s="115"/>
    </row>
    <row r="1323" spans="1:11" ht="15" customHeight="1" x14ac:dyDescent="0.25">
      <c r="A1323" s="321"/>
      <c r="B1323" s="251"/>
      <c r="C1323" s="319"/>
      <c r="D1323" s="320"/>
      <c r="E1323" s="325"/>
      <c r="F1323" s="286"/>
      <c r="G1323" s="286"/>
      <c r="H1323" s="286"/>
      <c r="I1323" s="286"/>
      <c r="J1323" s="115"/>
      <c r="K1323" s="115"/>
    </row>
    <row r="1324" spans="1:11" ht="15" customHeight="1" x14ac:dyDescent="0.25">
      <c r="A1324" s="321"/>
      <c r="B1324" s="251"/>
      <c r="C1324" s="319"/>
      <c r="D1324" s="320"/>
      <c r="E1324" s="325"/>
      <c r="F1324" s="325"/>
      <c r="G1324" s="320"/>
      <c r="H1324" s="325"/>
      <c r="I1324" s="320"/>
      <c r="J1324" s="115"/>
      <c r="K1324" s="115"/>
    </row>
    <row r="1325" spans="1:11" ht="15" customHeight="1" x14ac:dyDescent="0.25">
      <c r="A1325" s="321"/>
      <c r="B1325" s="251"/>
      <c r="C1325" s="319"/>
      <c r="D1325" s="320"/>
      <c r="E1325" s="325"/>
      <c r="F1325" s="325"/>
      <c r="G1325" s="320"/>
      <c r="H1325" s="325"/>
      <c r="I1325" s="320"/>
      <c r="J1325" s="115"/>
      <c r="K1325" s="115"/>
    </row>
    <row r="1326" spans="1:11" ht="15" customHeight="1" x14ac:dyDescent="0.25">
      <c r="A1326" s="321"/>
      <c r="B1326" s="251"/>
      <c r="C1326" s="319"/>
      <c r="D1326" s="320"/>
      <c r="E1326" s="325"/>
      <c r="F1326" s="325"/>
      <c r="G1326" s="320"/>
      <c r="H1326" s="325"/>
      <c r="I1326" s="320"/>
      <c r="J1326" s="115"/>
      <c r="K1326" s="115"/>
    </row>
    <row r="1327" spans="1:11" ht="15" customHeight="1" x14ac:dyDescent="0.25">
      <c r="A1327" s="321"/>
      <c r="B1327" s="251"/>
      <c r="C1327" s="319"/>
      <c r="D1327" s="320"/>
      <c r="E1327" s="325"/>
      <c r="F1327" s="325"/>
      <c r="G1327" s="320"/>
      <c r="H1327" s="325"/>
      <c r="I1327" s="320"/>
      <c r="J1327" s="115"/>
      <c r="K1327" s="115"/>
    </row>
    <row r="1328" spans="1:11" ht="15" customHeight="1" x14ac:dyDescent="0.25">
      <c r="A1328" s="321"/>
      <c r="B1328" s="251"/>
      <c r="C1328" s="319"/>
      <c r="D1328" s="320"/>
      <c r="E1328" s="325"/>
      <c r="F1328" s="325"/>
      <c r="G1328" s="320"/>
      <c r="H1328" s="325"/>
      <c r="I1328" s="320"/>
      <c r="J1328" s="115"/>
      <c r="K1328" s="115"/>
    </row>
    <row r="1329" spans="1:11" ht="15" customHeight="1" x14ac:dyDescent="0.25">
      <c r="A1329" s="321"/>
      <c r="B1329" s="251"/>
      <c r="C1329" s="319"/>
      <c r="D1329" s="320"/>
      <c r="E1329" s="325"/>
      <c r="F1329" s="325"/>
      <c r="G1329" s="320"/>
      <c r="H1329" s="325"/>
      <c r="I1329" s="320"/>
      <c r="J1329" s="115"/>
      <c r="K1329" s="115"/>
    </row>
    <row r="1330" spans="1:11" ht="15" customHeight="1" x14ac:dyDescent="0.25">
      <c r="A1330" s="321"/>
      <c r="B1330" s="251"/>
      <c r="C1330" s="319"/>
      <c r="D1330" s="320"/>
      <c r="E1330" s="325"/>
      <c r="F1330" s="325"/>
      <c r="G1330" s="320"/>
      <c r="H1330" s="325"/>
      <c r="I1330" s="320"/>
      <c r="J1330" s="115"/>
      <c r="K1330" s="115"/>
    </row>
    <row r="1331" spans="1:11" ht="15" customHeight="1" x14ac:dyDescent="0.25">
      <c r="A1331" s="321"/>
      <c r="B1331" s="251"/>
      <c r="C1331" s="319"/>
      <c r="D1331" s="320"/>
      <c r="E1331" s="325"/>
      <c r="F1331" s="325"/>
      <c r="G1331" s="320"/>
      <c r="H1331" s="325"/>
      <c r="I1331" s="320"/>
      <c r="J1331" s="115"/>
      <c r="K1331" s="115"/>
    </row>
    <row r="1332" spans="1:11" ht="15" customHeight="1" x14ac:dyDescent="0.25">
      <c r="A1332" s="321"/>
      <c r="B1332" s="251"/>
      <c r="C1332" s="319"/>
      <c r="D1332" s="320"/>
      <c r="E1332" s="325"/>
      <c r="F1332" s="325"/>
      <c r="G1332" s="320"/>
      <c r="H1332" s="325"/>
      <c r="I1332" s="320"/>
      <c r="J1332" s="115"/>
      <c r="K1332" s="115"/>
    </row>
    <row r="1333" spans="1:11" ht="15" customHeight="1" x14ac:dyDescent="0.25">
      <c r="A1333" s="321"/>
      <c r="B1333" s="251"/>
      <c r="C1333" s="319"/>
      <c r="D1333" s="320"/>
      <c r="E1333" s="325"/>
      <c r="F1333" s="325"/>
      <c r="G1333" s="320"/>
      <c r="H1333" s="325"/>
      <c r="I1333" s="320"/>
      <c r="J1333" s="115"/>
      <c r="K1333" s="115"/>
    </row>
    <row r="1334" spans="1:11" ht="15" customHeight="1" x14ac:dyDescent="0.25">
      <c r="A1334" s="321"/>
      <c r="B1334" s="251"/>
      <c r="C1334" s="319"/>
      <c r="D1334" s="320"/>
      <c r="E1334" s="325"/>
      <c r="F1334" s="325"/>
      <c r="G1334" s="320"/>
      <c r="H1334" s="325"/>
      <c r="I1334" s="320"/>
      <c r="J1334" s="115"/>
      <c r="K1334" s="115"/>
    </row>
    <row r="1335" spans="1:11" ht="15" customHeight="1" x14ac:dyDescent="0.25">
      <c r="A1335" s="321"/>
      <c r="B1335" s="251"/>
      <c r="C1335" s="319"/>
      <c r="D1335" s="320"/>
      <c r="E1335" s="325"/>
      <c r="F1335" s="325"/>
      <c r="G1335" s="325"/>
      <c r="H1335" s="325"/>
      <c r="J1335" s="115"/>
      <c r="K1335" s="115"/>
    </row>
    <row r="1336" spans="1:11" ht="15" customHeight="1" x14ac:dyDescent="0.25">
      <c r="A1336" s="321"/>
      <c r="B1336" s="251"/>
      <c r="C1336" s="319"/>
      <c r="D1336" s="320"/>
      <c r="E1336" s="325"/>
      <c r="F1336" s="325"/>
      <c r="G1336" s="325"/>
      <c r="H1336" s="325"/>
      <c r="J1336" s="115"/>
      <c r="K1336" s="115"/>
    </row>
    <row r="1337" spans="1:11" ht="15" customHeight="1" x14ac:dyDescent="0.25">
      <c r="E1337" s="340"/>
      <c r="F1337" s="86"/>
      <c r="G1337" s="86"/>
      <c r="H1337" s="86"/>
      <c r="I1337" s="86"/>
      <c r="J1337" s="115"/>
      <c r="K1337" s="115"/>
    </row>
    <row r="1338" spans="1:11" ht="15" customHeight="1" x14ac:dyDescent="0.25">
      <c r="E1338" s="340"/>
      <c r="F1338" s="86"/>
      <c r="G1338" s="86"/>
      <c r="H1338" s="86"/>
      <c r="I1338" s="86"/>
      <c r="J1338" s="115"/>
      <c r="K1338" s="115"/>
    </row>
    <row r="1339" spans="1:11" ht="15" customHeight="1" x14ac:dyDescent="0.25">
      <c r="E1339" s="340"/>
      <c r="F1339" s="86"/>
      <c r="G1339" s="86"/>
      <c r="H1339" s="86"/>
      <c r="I1339" s="86"/>
      <c r="J1339" s="115"/>
      <c r="K1339" s="115"/>
    </row>
    <row r="1340" spans="1:11" ht="15" customHeight="1" x14ac:dyDescent="0.25">
      <c r="F1340" s="86"/>
      <c r="G1340" s="86"/>
      <c r="H1340" s="86"/>
      <c r="I1340" s="86"/>
      <c r="J1340" s="115"/>
      <c r="K1340" s="115"/>
    </row>
    <row r="1341" spans="1:11" ht="15" customHeight="1" x14ac:dyDescent="0.25">
      <c r="E1341" s="340"/>
      <c r="F1341" s="86"/>
      <c r="G1341" s="86"/>
      <c r="H1341" s="86"/>
      <c r="I1341" s="86"/>
      <c r="J1341" s="115"/>
      <c r="K1341" s="115"/>
    </row>
    <row r="1342" spans="1:11" ht="15" customHeight="1" x14ac:dyDescent="0.25">
      <c r="F1342" s="86"/>
      <c r="G1342" s="86"/>
      <c r="H1342" s="86"/>
      <c r="I1342" s="86"/>
      <c r="J1342" s="115"/>
      <c r="K1342" s="115"/>
    </row>
    <row r="1343" spans="1:11" ht="15" customHeight="1" x14ac:dyDescent="0.25">
      <c r="F1343" s="86"/>
      <c r="G1343" s="86"/>
      <c r="H1343" s="86"/>
      <c r="I1343" s="86"/>
      <c r="J1343" s="115"/>
      <c r="K1343" s="115"/>
    </row>
    <row r="1344" spans="1:11" ht="15" customHeight="1" x14ac:dyDescent="0.25">
      <c r="A1344" s="321"/>
      <c r="B1344" s="251"/>
      <c r="C1344" s="319"/>
      <c r="D1344" s="320"/>
      <c r="E1344" s="320"/>
      <c r="F1344" s="286"/>
      <c r="G1344" s="286"/>
      <c r="H1344" s="286"/>
      <c r="I1344" s="286"/>
      <c r="J1344" s="115"/>
      <c r="K1344" s="115"/>
    </row>
    <row r="1345" spans="1:11" ht="15" customHeight="1" x14ac:dyDescent="0.25">
      <c r="A1345" s="321"/>
      <c r="B1345" s="251"/>
      <c r="C1345" s="319"/>
      <c r="D1345" s="320"/>
      <c r="E1345" s="320"/>
      <c r="F1345" s="286"/>
      <c r="G1345" s="286"/>
      <c r="H1345" s="286"/>
      <c r="I1345" s="286"/>
      <c r="J1345" s="115"/>
      <c r="K1345" s="115"/>
    </row>
    <row r="1346" spans="1:11" ht="15" customHeight="1" x14ac:dyDescent="0.25">
      <c r="A1346" s="321"/>
      <c r="B1346" s="251"/>
      <c r="C1346" s="319"/>
      <c r="D1346" s="320"/>
      <c r="E1346" s="320"/>
      <c r="F1346" s="286"/>
      <c r="G1346" s="286"/>
      <c r="H1346" s="286"/>
      <c r="I1346" s="286"/>
      <c r="J1346" s="115"/>
      <c r="K1346" s="115"/>
    </row>
    <row r="1347" spans="1:11" ht="15" customHeight="1" x14ac:dyDescent="0.25">
      <c r="F1347" s="86"/>
      <c r="G1347" s="86"/>
      <c r="H1347" s="86"/>
      <c r="I1347" s="86"/>
      <c r="J1347" s="115"/>
      <c r="K1347" s="115"/>
    </row>
    <row r="1348" spans="1:11" ht="15" customHeight="1" x14ac:dyDescent="0.25">
      <c r="A1348" s="321"/>
      <c r="F1348" s="86"/>
      <c r="G1348" s="86"/>
      <c r="H1348" s="86"/>
      <c r="I1348" s="86"/>
      <c r="J1348" s="115"/>
      <c r="K1348" s="115"/>
    </row>
    <row r="1349" spans="1:11" ht="15" customHeight="1" x14ac:dyDescent="0.25">
      <c r="F1349" s="86"/>
      <c r="G1349" s="86"/>
      <c r="H1349" s="86"/>
      <c r="I1349" s="286"/>
      <c r="J1349" s="115"/>
      <c r="K1349" s="115"/>
    </row>
    <row r="1350" spans="1:11" ht="15" customHeight="1" x14ac:dyDescent="0.25">
      <c r="E1350" s="340"/>
      <c r="F1350" s="86"/>
      <c r="G1350" s="86"/>
      <c r="H1350" s="86"/>
      <c r="I1350" s="286"/>
      <c r="J1350" s="115"/>
      <c r="K1350" s="115"/>
    </row>
    <row r="1351" spans="1:11" ht="15" customHeight="1" x14ac:dyDescent="0.25">
      <c r="E1351" s="340"/>
      <c r="F1351" s="86"/>
      <c r="G1351" s="86"/>
      <c r="H1351" s="86"/>
      <c r="I1351" s="86"/>
      <c r="J1351" s="115"/>
      <c r="K1351" s="115"/>
    </row>
    <row r="1352" spans="1:11" ht="15" customHeight="1" x14ac:dyDescent="0.25">
      <c r="E1352" s="340"/>
      <c r="F1352" s="86"/>
      <c r="G1352" s="86"/>
      <c r="H1352" s="86"/>
      <c r="I1352" s="86"/>
      <c r="J1352" s="115"/>
      <c r="K1352" s="115"/>
    </row>
    <row r="1353" spans="1:11" ht="15" customHeight="1" x14ac:dyDescent="0.25">
      <c r="E1353" s="340"/>
      <c r="F1353" s="86"/>
      <c r="G1353" s="86"/>
      <c r="H1353" s="86"/>
      <c r="I1353" s="86"/>
      <c r="J1353" s="115"/>
      <c r="K1353" s="115"/>
    </row>
    <row r="1354" spans="1:11" ht="15" customHeight="1" x14ac:dyDescent="0.25">
      <c r="E1354" s="340"/>
      <c r="F1354" s="86"/>
      <c r="G1354" s="86"/>
      <c r="H1354" s="86"/>
      <c r="I1354" s="86"/>
      <c r="J1354" s="115"/>
      <c r="K1354" s="115"/>
    </row>
    <row r="1355" spans="1:11" ht="15" customHeight="1" x14ac:dyDescent="0.25">
      <c r="E1355" s="340"/>
      <c r="F1355" s="86"/>
      <c r="G1355" s="86"/>
      <c r="H1355" s="86"/>
      <c r="I1355" s="86"/>
      <c r="J1355" s="115"/>
      <c r="K1355" s="115"/>
    </row>
    <row r="1356" spans="1:11" ht="15" customHeight="1" x14ac:dyDescent="0.25">
      <c r="F1356" s="86"/>
      <c r="G1356" s="86"/>
      <c r="H1356" s="86"/>
      <c r="I1356" s="86"/>
      <c r="J1356" s="115"/>
      <c r="K1356" s="115"/>
    </row>
    <row r="1357" spans="1:11" ht="15" customHeight="1" x14ac:dyDescent="0.25">
      <c r="A1357" s="321"/>
      <c r="F1357" s="286"/>
      <c r="G1357" s="286"/>
      <c r="H1357" s="286"/>
      <c r="I1357" s="286"/>
      <c r="J1357" s="115"/>
      <c r="K1357" s="115"/>
    </row>
    <row r="1358" spans="1:11" ht="15" customHeight="1" x14ac:dyDescent="0.25">
      <c r="A1358" s="321"/>
      <c r="F1358" s="286"/>
      <c r="G1358" s="286"/>
      <c r="H1358" s="286"/>
      <c r="I1358" s="286"/>
      <c r="J1358" s="115"/>
      <c r="K1358" s="115"/>
    </row>
    <row r="1359" spans="1:11" ht="15" customHeight="1" x14ac:dyDescent="0.25">
      <c r="A1359" s="321"/>
      <c r="F1359" s="286"/>
      <c r="G1359" s="286"/>
      <c r="H1359" s="286"/>
      <c r="I1359" s="286"/>
      <c r="J1359" s="115"/>
      <c r="K1359" s="115"/>
    </row>
    <row r="1360" spans="1:11" ht="15" customHeight="1" x14ac:dyDescent="0.25">
      <c r="A1360" s="321"/>
      <c r="F1360" s="286"/>
      <c r="G1360" s="286"/>
      <c r="H1360" s="286"/>
      <c r="I1360" s="286"/>
      <c r="J1360" s="115"/>
      <c r="K1360" s="115"/>
    </row>
    <row r="1361" spans="1:11" ht="15" customHeight="1" x14ac:dyDescent="0.25">
      <c r="F1361" s="86"/>
      <c r="G1361" s="86"/>
      <c r="H1361" s="86"/>
      <c r="I1361" s="86"/>
      <c r="J1361" s="115"/>
      <c r="K1361" s="115"/>
    </row>
    <row r="1362" spans="1:11" ht="15" customHeight="1" x14ac:dyDescent="0.25">
      <c r="A1362" s="321"/>
      <c r="F1362" s="86"/>
      <c r="G1362" s="86"/>
      <c r="H1362" s="86"/>
      <c r="I1362" s="86"/>
      <c r="J1362" s="115"/>
      <c r="K1362" s="115"/>
    </row>
    <row r="1363" spans="1:11" ht="15" customHeight="1" x14ac:dyDescent="0.25">
      <c r="F1363" s="86"/>
      <c r="G1363" s="86"/>
      <c r="H1363" s="86"/>
      <c r="I1363" s="86"/>
      <c r="J1363" s="115"/>
      <c r="K1363" s="115"/>
    </row>
    <row r="1364" spans="1:11" ht="15" customHeight="1" x14ac:dyDescent="0.25">
      <c r="F1364" s="86"/>
      <c r="G1364" s="86"/>
      <c r="H1364" s="86"/>
      <c r="I1364" s="86"/>
      <c r="J1364" s="115"/>
      <c r="K1364" s="115"/>
    </row>
    <row r="1365" spans="1:11" ht="15" customHeight="1" x14ac:dyDescent="0.25">
      <c r="F1365" s="86"/>
      <c r="G1365" s="86"/>
      <c r="H1365" s="86"/>
      <c r="I1365" s="86"/>
      <c r="J1365" s="115"/>
      <c r="K1365" s="115"/>
    </row>
    <row r="1366" spans="1:11" ht="15" customHeight="1" x14ac:dyDescent="0.25">
      <c r="A1366" s="321"/>
      <c r="F1366" s="286"/>
      <c r="G1366" s="286"/>
      <c r="H1366" s="286"/>
      <c r="I1366" s="286"/>
      <c r="J1366" s="115"/>
      <c r="K1366" s="115"/>
    </row>
    <row r="1367" spans="1:11" ht="15" customHeight="1" x14ac:dyDescent="0.25">
      <c r="A1367" s="321"/>
      <c r="F1367" s="286"/>
      <c r="G1367" s="286"/>
      <c r="H1367" s="286"/>
      <c r="I1367" s="286"/>
      <c r="J1367" s="115"/>
      <c r="K1367" s="115"/>
    </row>
    <row r="1368" spans="1:11" ht="15" customHeight="1" x14ac:dyDescent="0.25">
      <c r="A1368" s="321"/>
      <c r="F1368" s="286"/>
      <c r="G1368" s="286"/>
      <c r="H1368" s="286"/>
      <c r="I1368" s="286"/>
      <c r="J1368" s="115"/>
      <c r="K1368" s="115"/>
    </row>
    <row r="1369" spans="1:11" ht="15" customHeight="1" x14ac:dyDescent="0.25">
      <c r="A1369" s="321"/>
      <c r="F1369" s="86"/>
      <c r="G1369" s="86"/>
      <c r="H1369" s="86"/>
      <c r="I1369" s="86"/>
      <c r="J1369" s="115"/>
      <c r="K1369" s="115"/>
    </row>
    <row r="1370" spans="1:11" ht="15" customHeight="1" x14ac:dyDescent="0.25">
      <c r="A1370" s="321"/>
      <c r="B1370" s="251"/>
      <c r="C1370" s="319"/>
      <c r="D1370" s="320"/>
      <c r="E1370" s="320"/>
      <c r="F1370" s="286"/>
      <c r="G1370" s="286"/>
      <c r="H1370" s="286"/>
      <c r="I1370" s="286"/>
      <c r="J1370" s="115"/>
      <c r="K1370" s="115"/>
    </row>
    <row r="1371" spans="1:11" ht="15" customHeight="1" x14ac:dyDescent="0.25">
      <c r="E1371" s="340"/>
      <c r="F1371" s="86"/>
      <c r="G1371" s="86"/>
      <c r="H1371" s="86"/>
      <c r="I1371" s="86"/>
      <c r="J1371" s="115"/>
      <c r="K1371" s="115"/>
    </row>
    <row r="1372" spans="1:11" ht="15" customHeight="1" x14ac:dyDescent="0.25">
      <c r="A1372" s="321"/>
      <c r="E1372" s="340"/>
      <c r="F1372" s="286"/>
      <c r="G1372" s="286"/>
      <c r="H1372" s="286"/>
      <c r="I1372" s="286"/>
      <c r="J1372" s="115"/>
      <c r="K1372" s="115"/>
    </row>
    <row r="1373" spans="1:11" ht="15" customHeight="1" x14ac:dyDescent="0.25">
      <c r="A1373" s="321"/>
      <c r="E1373" s="340"/>
      <c r="F1373" s="286"/>
      <c r="G1373" s="286"/>
      <c r="H1373" s="286"/>
      <c r="I1373" s="286"/>
      <c r="J1373" s="115"/>
      <c r="K1373" s="115"/>
    </row>
    <row r="1374" spans="1:11" ht="15" customHeight="1" x14ac:dyDescent="0.25">
      <c r="A1374" s="321"/>
      <c r="E1374" s="340"/>
      <c r="F1374" s="286"/>
      <c r="G1374" s="286"/>
      <c r="H1374" s="286"/>
      <c r="I1374" s="286"/>
      <c r="J1374" s="115"/>
      <c r="K1374" s="115"/>
    </row>
    <row r="1375" spans="1:11" ht="15" customHeight="1" x14ac:dyDescent="0.25">
      <c r="A1375" s="321"/>
      <c r="E1375" s="340"/>
      <c r="F1375" s="325"/>
      <c r="G1375" s="320"/>
      <c r="H1375" s="325"/>
      <c r="I1375" s="320"/>
      <c r="J1375" s="115"/>
      <c r="K1375" s="115"/>
    </row>
    <row r="1376" spans="1:11" ht="15" customHeight="1" x14ac:dyDescent="0.25">
      <c r="A1376" s="321"/>
      <c r="E1376" s="340"/>
      <c r="F1376" s="325"/>
      <c r="G1376" s="320"/>
      <c r="H1376" s="325"/>
      <c r="I1376" s="320"/>
      <c r="J1376" s="115"/>
      <c r="K1376" s="115"/>
    </row>
    <row r="1377" spans="1:11" ht="15" customHeight="1" x14ac:dyDescent="0.25">
      <c r="A1377" s="321"/>
      <c r="E1377" s="340"/>
      <c r="F1377" s="325"/>
      <c r="G1377" s="320"/>
      <c r="H1377" s="325"/>
      <c r="I1377" s="320"/>
      <c r="J1377" s="115"/>
      <c r="K1377" s="115"/>
    </row>
    <row r="1378" spans="1:11" ht="15" customHeight="1" x14ac:dyDescent="0.25">
      <c r="A1378" s="321"/>
      <c r="E1378" s="340"/>
      <c r="F1378" s="325"/>
      <c r="G1378" s="320"/>
      <c r="H1378" s="325"/>
      <c r="I1378" s="320"/>
      <c r="J1378" s="115"/>
      <c r="K1378" s="115"/>
    </row>
    <row r="1379" spans="1:11" ht="15" customHeight="1" x14ac:dyDescent="0.25">
      <c r="A1379" s="321"/>
      <c r="E1379" s="340"/>
      <c r="F1379" s="325"/>
      <c r="G1379" s="320"/>
      <c r="H1379" s="325"/>
      <c r="I1379" s="320"/>
      <c r="J1379" s="115"/>
      <c r="K1379" s="115"/>
    </row>
    <row r="1380" spans="1:11" ht="15" customHeight="1" x14ac:dyDescent="0.25">
      <c r="A1380" s="321"/>
      <c r="E1380" s="340"/>
      <c r="F1380" s="325"/>
      <c r="G1380" s="320"/>
      <c r="H1380" s="325"/>
      <c r="I1380" s="320"/>
      <c r="J1380" s="115"/>
      <c r="K1380" s="115"/>
    </row>
    <row r="1381" spans="1:11" ht="15" customHeight="1" x14ac:dyDescent="0.25">
      <c r="A1381" s="321"/>
      <c r="E1381" s="340"/>
      <c r="F1381" s="325"/>
      <c r="G1381" s="320"/>
      <c r="H1381" s="325"/>
      <c r="I1381" s="320"/>
      <c r="J1381" s="115"/>
      <c r="K1381" s="115"/>
    </row>
    <row r="1382" spans="1:11" ht="15" customHeight="1" x14ac:dyDescent="0.25">
      <c r="A1382" s="321"/>
      <c r="E1382" s="340"/>
      <c r="F1382" s="325"/>
      <c r="G1382" s="320"/>
      <c r="H1382" s="325"/>
      <c r="I1382" s="320"/>
      <c r="J1382" s="115"/>
      <c r="K1382" s="115"/>
    </row>
    <row r="1383" spans="1:11" ht="15" customHeight="1" x14ac:dyDescent="0.25">
      <c r="A1383" s="321"/>
      <c r="E1383" s="340"/>
      <c r="F1383" s="325"/>
      <c r="G1383" s="320"/>
      <c r="H1383" s="325"/>
      <c r="I1383" s="320"/>
      <c r="J1383" s="115"/>
      <c r="K1383" s="115"/>
    </row>
    <row r="1384" spans="1:11" ht="15" customHeight="1" x14ac:dyDescent="0.25">
      <c r="A1384" s="321"/>
      <c r="B1384" s="251"/>
      <c r="C1384" s="319"/>
      <c r="D1384" s="320"/>
      <c r="E1384" s="325"/>
      <c r="F1384" s="325"/>
      <c r="G1384" s="325"/>
      <c r="H1384" s="325"/>
      <c r="J1384" s="115"/>
      <c r="K1384" s="115"/>
    </row>
    <row r="1385" spans="1:11" ht="15" customHeight="1" x14ac:dyDescent="0.25">
      <c r="A1385" s="321"/>
      <c r="B1385" s="251"/>
      <c r="C1385" s="319"/>
      <c r="D1385" s="320"/>
      <c r="E1385" s="325"/>
      <c r="F1385" s="325"/>
      <c r="G1385" s="325"/>
      <c r="H1385" s="325"/>
      <c r="J1385" s="115"/>
      <c r="K1385" s="115"/>
    </row>
    <row r="1386" spans="1:11" ht="15" customHeight="1" x14ac:dyDescent="0.25">
      <c r="E1386" s="340"/>
      <c r="F1386" s="86"/>
      <c r="G1386" s="86"/>
      <c r="H1386" s="86"/>
      <c r="I1386" s="86"/>
      <c r="J1386" s="115"/>
      <c r="K1386" s="115"/>
    </row>
    <row r="1387" spans="1:11" ht="15" customHeight="1" x14ac:dyDescent="0.25">
      <c r="E1387" s="340"/>
      <c r="F1387" s="86"/>
      <c r="G1387" s="86"/>
      <c r="H1387" s="86"/>
      <c r="I1387" s="86"/>
      <c r="J1387" s="115"/>
      <c r="K1387" s="115"/>
    </row>
    <row r="1388" spans="1:11" ht="15" customHeight="1" x14ac:dyDescent="0.25">
      <c r="E1388" s="340"/>
      <c r="F1388" s="86"/>
      <c r="G1388" s="86"/>
      <c r="H1388" s="86"/>
      <c r="I1388" s="86"/>
      <c r="J1388" s="115"/>
      <c r="K1388" s="115"/>
    </row>
    <row r="1389" spans="1:11" ht="15" customHeight="1" x14ac:dyDescent="0.25">
      <c r="E1389" s="340"/>
      <c r="F1389" s="86"/>
      <c r="G1389" s="86"/>
      <c r="H1389" s="86"/>
      <c r="I1389" s="86"/>
      <c r="J1389" s="115"/>
      <c r="K1389" s="115"/>
    </row>
    <row r="1390" spans="1:11" ht="15" customHeight="1" x14ac:dyDescent="0.25">
      <c r="F1390" s="86"/>
      <c r="G1390" s="86"/>
      <c r="H1390" s="86"/>
      <c r="I1390" s="86"/>
      <c r="J1390" s="115"/>
      <c r="K1390" s="115"/>
    </row>
    <row r="1391" spans="1:11" ht="15" customHeight="1" x14ac:dyDescent="0.25">
      <c r="F1391" s="86"/>
      <c r="G1391" s="86"/>
      <c r="H1391" s="86"/>
      <c r="I1391" s="86"/>
      <c r="J1391" s="115"/>
      <c r="K1391" s="115"/>
    </row>
    <row r="1392" spans="1:11" ht="15" customHeight="1" x14ac:dyDescent="0.25">
      <c r="F1392" s="86"/>
      <c r="G1392" s="86"/>
      <c r="H1392" s="86"/>
      <c r="I1392" s="86"/>
      <c r="J1392" s="115"/>
      <c r="K1392" s="115"/>
    </row>
    <row r="1393" spans="1:11" ht="15" customHeight="1" x14ac:dyDescent="0.25">
      <c r="A1393" s="321"/>
      <c r="C1393" s="319"/>
      <c r="D1393" s="320"/>
      <c r="E1393" s="340"/>
      <c r="F1393" s="286"/>
      <c r="G1393" s="286"/>
      <c r="H1393" s="286"/>
      <c r="I1393" s="286"/>
      <c r="J1393" s="115"/>
      <c r="K1393" s="115"/>
    </row>
    <row r="1394" spans="1:11" ht="15" customHeight="1" x14ac:dyDescent="0.25">
      <c r="A1394" s="321"/>
      <c r="C1394" s="319"/>
      <c r="D1394" s="320"/>
      <c r="E1394" s="340"/>
      <c r="F1394" s="286"/>
      <c r="G1394" s="286"/>
      <c r="H1394" s="286"/>
      <c r="I1394" s="286"/>
      <c r="J1394" s="115"/>
      <c r="K1394" s="115"/>
    </row>
    <row r="1395" spans="1:11" ht="15" customHeight="1" x14ac:dyDescent="0.25">
      <c r="A1395" s="321"/>
      <c r="C1395" s="319"/>
      <c r="D1395" s="320"/>
      <c r="E1395" s="340"/>
      <c r="F1395" s="286"/>
      <c r="G1395" s="286"/>
      <c r="H1395" s="286"/>
      <c r="I1395" s="286"/>
      <c r="J1395" s="115"/>
      <c r="K1395" s="115"/>
    </row>
    <row r="1396" spans="1:11" ht="15" customHeight="1" x14ac:dyDescent="0.25">
      <c r="A1396" s="321"/>
      <c r="B1396" s="251"/>
      <c r="C1396" s="319"/>
      <c r="D1396" s="320"/>
      <c r="E1396" s="325"/>
      <c r="F1396" s="286"/>
      <c r="G1396" s="286"/>
      <c r="H1396" s="286"/>
      <c r="I1396" s="286"/>
      <c r="J1396" s="115"/>
      <c r="K1396" s="115"/>
    </row>
    <row r="1397" spans="1:11" ht="15" customHeight="1" x14ac:dyDescent="0.25">
      <c r="A1397" s="321"/>
      <c r="B1397" s="251"/>
      <c r="C1397" s="319"/>
      <c r="D1397" s="320"/>
      <c r="E1397" s="325"/>
      <c r="F1397" s="286"/>
      <c r="G1397" s="286"/>
      <c r="H1397" s="286"/>
      <c r="I1397" s="286"/>
      <c r="J1397" s="115"/>
      <c r="K1397" s="115"/>
    </row>
    <row r="1398" spans="1:11" ht="15" customHeight="1" x14ac:dyDescent="0.25">
      <c r="E1398" s="340"/>
      <c r="F1398" s="86"/>
      <c r="G1398" s="86"/>
      <c r="H1398" s="86"/>
      <c r="I1398" s="86"/>
      <c r="J1398" s="115"/>
      <c r="K1398" s="115"/>
    </row>
    <row r="1399" spans="1:11" ht="15" customHeight="1" x14ac:dyDescent="0.25">
      <c r="E1399" s="340"/>
      <c r="F1399" s="86"/>
      <c r="G1399" s="86"/>
      <c r="H1399" s="86"/>
      <c r="I1399" s="86"/>
      <c r="J1399" s="115"/>
      <c r="K1399" s="115"/>
    </row>
    <row r="1400" spans="1:11" ht="15" customHeight="1" x14ac:dyDescent="0.25">
      <c r="C1400" s="319"/>
      <c r="D1400" s="320"/>
      <c r="E1400" s="340"/>
      <c r="F1400" s="86"/>
      <c r="G1400" s="86"/>
      <c r="H1400" s="86"/>
      <c r="I1400" s="86"/>
      <c r="J1400" s="115"/>
      <c r="K1400" s="115"/>
    </row>
    <row r="1401" spans="1:11" ht="15" customHeight="1" x14ac:dyDescent="0.25">
      <c r="C1401" s="319"/>
      <c r="D1401" s="320"/>
      <c r="E1401" s="340"/>
      <c r="F1401" s="86"/>
      <c r="G1401" s="86"/>
      <c r="H1401" s="86"/>
      <c r="I1401" s="86"/>
      <c r="J1401" s="115"/>
      <c r="K1401" s="115"/>
    </row>
    <row r="1402" spans="1:11" ht="15" customHeight="1" x14ac:dyDescent="0.25">
      <c r="E1402" s="340"/>
      <c r="F1402" s="86"/>
      <c r="G1402" s="86"/>
      <c r="H1402" s="86"/>
      <c r="I1402" s="86"/>
      <c r="J1402" s="115"/>
      <c r="K1402" s="115"/>
    </row>
    <row r="1403" spans="1:11" ht="15" customHeight="1" x14ac:dyDescent="0.25">
      <c r="E1403" s="340"/>
      <c r="F1403" s="86"/>
      <c r="G1403" s="86"/>
      <c r="H1403" s="86"/>
      <c r="I1403" s="86"/>
      <c r="J1403" s="115"/>
      <c r="K1403" s="115"/>
    </row>
    <row r="1404" spans="1:11" ht="15" customHeight="1" x14ac:dyDescent="0.25">
      <c r="E1404" s="340"/>
      <c r="F1404" s="86"/>
      <c r="G1404" s="86"/>
      <c r="H1404" s="86"/>
      <c r="I1404" s="86"/>
      <c r="J1404" s="115"/>
      <c r="K1404" s="115"/>
    </row>
    <row r="1405" spans="1:11" ht="15" customHeight="1" x14ac:dyDescent="0.25">
      <c r="F1405" s="86"/>
      <c r="G1405" s="86"/>
      <c r="H1405" s="86"/>
      <c r="I1405" s="86"/>
      <c r="J1405" s="115"/>
      <c r="K1405" s="115"/>
    </row>
    <row r="1406" spans="1:11" ht="15" customHeight="1" x14ac:dyDescent="0.25">
      <c r="F1406" s="86"/>
      <c r="G1406" s="86"/>
      <c r="H1406" s="86"/>
      <c r="I1406" s="86"/>
      <c r="J1406" s="115"/>
      <c r="K1406" s="115"/>
    </row>
    <row r="1407" spans="1:11" ht="15" customHeight="1" x14ac:dyDescent="0.25">
      <c r="A1407" s="321"/>
      <c r="F1407" s="286"/>
      <c r="G1407" s="286"/>
      <c r="H1407" s="286"/>
      <c r="I1407" s="286"/>
      <c r="J1407" s="115"/>
      <c r="K1407" s="115"/>
    </row>
    <row r="1408" spans="1:11" ht="15" customHeight="1" x14ac:dyDescent="0.25">
      <c r="A1408" s="321"/>
      <c r="F1408" s="286"/>
      <c r="G1408" s="286"/>
      <c r="H1408" s="286"/>
      <c r="I1408" s="286"/>
      <c r="J1408" s="115"/>
      <c r="K1408" s="115"/>
    </row>
    <row r="1409" spans="1:11" ht="15" customHeight="1" x14ac:dyDescent="0.25">
      <c r="A1409" s="321"/>
      <c r="F1409" s="286"/>
      <c r="G1409" s="286"/>
      <c r="H1409" s="286"/>
      <c r="I1409" s="286"/>
      <c r="J1409" s="115"/>
      <c r="K1409" s="115"/>
    </row>
    <row r="1410" spans="1:11" ht="15" customHeight="1" x14ac:dyDescent="0.25">
      <c r="A1410" s="321"/>
      <c r="F1410" s="286"/>
      <c r="G1410" s="286"/>
      <c r="H1410" s="286"/>
      <c r="I1410" s="286"/>
      <c r="J1410" s="115"/>
      <c r="K1410" s="115"/>
    </row>
    <row r="1411" spans="1:11" ht="15" customHeight="1" x14ac:dyDescent="0.25">
      <c r="A1411" s="321"/>
      <c r="F1411" s="286"/>
      <c r="G1411" s="286"/>
      <c r="H1411" s="286"/>
      <c r="I1411" s="286"/>
      <c r="J1411" s="115"/>
      <c r="K1411" s="115"/>
    </row>
    <row r="1412" spans="1:11" ht="15" customHeight="1" x14ac:dyDescent="0.25">
      <c r="E1412" s="340"/>
      <c r="F1412" s="86"/>
      <c r="G1412" s="86"/>
      <c r="H1412" s="86"/>
      <c r="I1412" s="86"/>
      <c r="J1412" s="115"/>
      <c r="K1412" s="115"/>
    </row>
    <row r="1413" spans="1:11" ht="15" customHeight="1" x14ac:dyDescent="0.25">
      <c r="E1413" s="340"/>
      <c r="F1413" s="86"/>
      <c r="G1413" s="86"/>
      <c r="H1413" s="86"/>
      <c r="I1413" s="86"/>
      <c r="J1413" s="115"/>
      <c r="K1413" s="115"/>
    </row>
    <row r="1414" spans="1:11" ht="15" customHeight="1" x14ac:dyDescent="0.25">
      <c r="E1414" s="340"/>
      <c r="F1414" s="86"/>
      <c r="G1414" s="86"/>
      <c r="H1414" s="86"/>
      <c r="I1414" s="86"/>
      <c r="J1414" s="115"/>
      <c r="K1414" s="115"/>
    </row>
    <row r="1415" spans="1:11" ht="15" customHeight="1" x14ac:dyDescent="0.25">
      <c r="E1415" s="340"/>
      <c r="F1415" s="86"/>
      <c r="G1415" s="86"/>
      <c r="H1415" s="86"/>
      <c r="I1415" s="86"/>
      <c r="J1415" s="115"/>
      <c r="K1415" s="115"/>
    </row>
    <row r="1416" spans="1:11" ht="15" customHeight="1" x14ac:dyDescent="0.25">
      <c r="A1416" s="321"/>
      <c r="B1416" s="251"/>
      <c r="C1416" s="319"/>
      <c r="D1416" s="320"/>
      <c r="E1416" s="325"/>
      <c r="F1416" s="286"/>
      <c r="G1416" s="286"/>
      <c r="H1416" s="286"/>
      <c r="I1416" s="286"/>
      <c r="J1416" s="115"/>
      <c r="K1416" s="115"/>
    </row>
    <row r="1417" spans="1:11" ht="15" customHeight="1" x14ac:dyDescent="0.25">
      <c r="A1417" s="321"/>
      <c r="B1417" s="251"/>
      <c r="C1417" s="319"/>
      <c r="D1417" s="320"/>
      <c r="E1417" s="325"/>
      <c r="F1417" s="286"/>
      <c r="G1417" s="286"/>
      <c r="H1417" s="286"/>
      <c r="I1417" s="286"/>
      <c r="J1417" s="115"/>
      <c r="K1417" s="115"/>
    </row>
    <row r="1418" spans="1:11" ht="15" customHeight="1" x14ac:dyDescent="0.25">
      <c r="A1418" s="321"/>
      <c r="F1418" s="286"/>
      <c r="G1418" s="286"/>
      <c r="H1418" s="286"/>
      <c r="I1418" s="286"/>
      <c r="J1418" s="115"/>
      <c r="K1418" s="115"/>
    </row>
    <row r="1419" spans="1:11" ht="15" customHeight="1" x14ac:dyDescent="0.25">
      <c r="A1419" s="321"/>
      <c r="F1419" s="286"/>
      <c r="G1419" s="286"/>
      <c r="H1419" s="286"/>
      <c r="I1419" s="286"/>
      <c r="J1419" s="115"/>
      <c r="K1419" s="115"/>
    </row>
    <row r="1420" spans="1:11" ht="15" customHeight="1" x14ac:dyDescent="0.25">
      <c r="A1420" s="321"/>
      <c r="E1420" s="320"/>
      <c r="F1420" s="286"/>
      <c r="G1420" s="286"/>
      <c r="H1420" s="286"/>
      <c r="I1420" s="286"/>
      <c r="J1420" s="115"/>
      <c r="K1420" s="115"/>
    </row>
    <row r="1421" spans="1:11" ht="15" customHeight="1" x14ac:dyDescent="0.25">
      <c r="B1421" s="321"/>
      <c r="C1421" s="322"/>
      <c r="D1421" s="323"/>
      <c r="E1421" s="323"/>
      <c r="F1421" s="286"/>
      <c r="G1421" s="286"/>
      <c r="H1421" s="286"/>
      <c r="I1421" s="86"/>
      <c r="J1421" s="115"/>
      <c r="K1421" s="115"/>
    </row>
    <row r="1422" spans="1:11" ht="15" customHeight="1" x14ac:dyDescent="0.25">
      <c r="B1422" s="321"/>
      <c r="C1422" s="322"/>
      <c r="D1422" s="323"/>
      <c r="E1422" s="323"/>
      <c r="F1422" s="286"/>
      <c r="G1422" s="286"/>
      <c r="H1422" s="286"/>
      <c r="I1422" s="86"/>
      <c r="J1422" s="115"/>
      <c r="K1422" s="115"/>
    </row>
    <row r="1423" spans="1:11" ht="15" customHeight="1" x14ac:dyDescent="0.25">
      <c r="B1423" s="321"/>
      <c r="C1423" s="322"/>
      <c r="D1423" s="323"/>
      <c r="E1423" s="323"/>
      <c r="F1423" s="286"/>
      <c r="G1423" s="286"/>
      <c r="H1423" s="286"/>
      <c r="I1423" s="86"/>
      <c r="J1423" s="115"/>
      <c r="K1423" s="115"/>
    </row>
    <row r="1424" spans="1:11" ht="15" customHeight="1" x14ac:dyDescent="0.25">
      <c r="B1424" s="321"/>
      <c r="C1424" s="322"/>
      <c r="D1424" s="323"/>
      <c r="E1424" s="323"/>
      <c r="F1424" s="286"/>
      <c r="G1424" s="286"/>
      <c r="H1424" s="286"/>
      <c r="I1424" s="86"/>
      <c r="J1424" s="115"/>
      <c r="K1424" s="115"/>
    </row>
    <row r="1425" spans="1:11" ht="15" customHeight="1" x14ac:dyDescent="0.25">
      <c r="F1425" s="86"/>
      <c r="G1425" s="86"/>
      <c r="H1425" s="86"/>
      <c r="I1425" s="86"/>
      <c r="J1425" s="115"/>
      <c r="K1425" s="115"/>
    </row>
    <row r="1426" spans="1:11" ht="15" customHeight="1" x14ac:dyDescent="0.25">
      <c r="C1426" s="319"/>
      <c r="D1426" s="320"/>
      <c r="F1426" s="86"/>
      <c r="G1426" s="86"/>
      <c r="H1426" s="86"/>
      <c r="I1426" s="86"/>
      <c r="J1426" s="115"/>
      <c r="K1426" s="115"/>
    </row>
    <row r="1427" spans="1:11" ht="15" customHeight="1" x14ac:dyDescent="0.25">
      <c r="A1427" s="321"/>
      <c r="B1427" s="251"/>
      <c r="C1427" s="319"/>
      <c r="D1427" s="320"/>
      <c r="E1427" s="325"/>
      <c r="F1427" s="286"/>
      <c r="G1427" s="286"/>
      <c r="H1427" s="286"/>
      <c r="I1427" s="86"/>
      <c r="J1427" s="115"/>
      <c r="K1427" s="115"/>
    </row>
    <row r="1428" spans="1:11" ht="15" customHeight="1" x14ac:dyDescent="0.25">
      <c r="E1428" s="340"/>
      <c r="F1428" s="86"/>
      <c r="G1428" s="86"/>
      <c r="H1428" s="86"/>
      <c r="I1428" s="86"/>
      <c r="J1428" s="115"/>
      <c r="K1428" s="115"/>
    </row>
    <row r="1429" spans="1:11" ht="15" customHeight="1" x14ac:dyDescent="0.25">
      <c r="E1429" s="340"/>
      <c r="F1429" s="86"/>
      <c r="G1429" s="86"/>
      <c r="H1429" s="86"/>
      <c r="I1429" s="86"/>
      <c r="J1429" s="115"/>
      <c r="K1429" s="115"/>
    </row>
    <row r="1430" spans="1:11" ht="15" customHeight="1" x14ac:dyDescent="0.25">
      <c r="E1430" s="340"/>
      <c r="F1430" s="86"/>
      <c r="G1430" s="86"/>
      <c r="H1430" s="86"/>
      <c r="I1430" s="86"/>
      <c r="J1430" s="115"/>
      <c r="K1430" s="115"/>
    </row>
    <row r="1431" spans="1:11" ht="15" customHeight="1" x14ac:dyDescent="0.25">
      <c r="E1431" s="340"/>
      <c r="F1431" s="86"/>
      <c r="G1431" s="86"/>
      <c r="H1431" s="86"/>
      <c r="I1431" s="86"/>
      <c r="J1431" s="115"/>
      <c r="K1431" s="115"/>
    </row>
    <row r="1432" spans="1:11" ht="15" customHeight="1" x14ac:dyDescent="0.25">
      <c r="F1432" s="86"/>
      <c r="G1432" s="86"/>
      <c r="H1432" s="86"/>
      <c r="I1432" s="86"/>
      <c r="J1432" s="115"/>
      <c r="K1432" s="115"/>
    </row>
    <row r="1433" spans="1:11" ht="15" customHeight="1" x14ac:dyDescent="0.25">
      <c r="F1433" s="86"/>
      <c r="G1433" s="86"/>
      <c r="H1433" s="86"/>
      <c r="I1433" s="86"/>
      <c r="J1433" s="115"/>
      <c r="K1433" s="115"/>
    </row>
    <row r="1434" spans="1:11" ht="15" customHeight="1" x14ac:dyDescent="0.25">
      <c r="A1434" s="321"/>
      <c r="B1434" s="251"/>
      <c r="C1434" s="319"/>
      <c r="D1434" s="320"/>
      <c r="E1434" s="320"/>
      <c r="F1434" s="286"/>
      <c r="G1434" s="286"/>
      <c r="H1434" s="286"/>
      <c r="I1434" s="286"/>
      <c r="J1434" s="115"/>
      <c r="K1434" s="115"/>
    </row>
    <row r="1435" spans="1:11" ht="15" customHeight="1" x14ac:dyDescent="0.25">
      <c r="A1435" s="321"/>
      <c r="B1435" s="251"/>
      <c r="C1435" s="319"/>
      <c r="D1435" s="320"/>
      <c r="E1435" s="320"/>
      <c r="F1435" s="286"/>
      <c r="G1435" s="286"/>
      <c r="H1435" s="286"/>
      <c r="I1435" s="286"/>
      <c r="J1435" s="115"/>
      <c r="K1435" s="115"/>
    </row>
    <row r="1436" spans="1:11" ht="15" customHeight="1" x14ac:dyDescent="0.25">
      <c r="A1436" s="321"/>
      <c r="B1436" s="251"/>
      <c r="C1436" s="319"/>
      <c r="D1436" s="320"/>
      <c r="E1436" s="320"/>
      <c r="F1436" s="286"/>
      <c r="G1436" s="286"/>
      <c r="H1436" s="286"/>
      <c r="I1436" s="286"/>
      <c r="J1436" s="115"/>
      <c r="K1436" s="115"/>
    </row>
    <row r="1437" spans="1:11" ht="15" customHeight="1" x14ac:dyDescent="0.25">
      <c r="A1437" s="321"/>
      <c r="B1437" s="251"/>
      <c r="C1437" s="319"/>
      <c r="D1437" s="320"/>
      <c r="E1437" s="320"/>
      <c r="F1437" s="286"/>
      <c r="G1437" s="286"/>
      <c r="H1437" s="286"/>
      <c r="I1437" s="286"/>
      <c r="J1437" s="115"/>
      <c r="K1437" s="115"/>
    </row>
    <row r="1438" spans="1:11" ht="15" customHeight="1" x14ac:dyDescent="0.25">
      <c r="F1438" s="86"/>
      <c r="G1438" s="86"/>
      <c r="H1438" s="86"/>
      <c r="I1438" s="86"/>
      <c r="J1438" s="115"/>
      <c r="K1438" s="115"/>
    </row>
    <row r="1439" spans="1:11" ht="15" customHeight="1" x14ac:dyDescent="0.25">
      <c r="A1439" s="321"/>
      <c r="F1439" s="86"/>
      <c r="G1439" s="86"/>
      <c r="H1439" s="86"/>
      <c r="I1439" s="86"/>
      <c r="J1439" s="115"/>
      <c r="K1439" s="115"/>
    </row>
    <row r="1440" spans="1:11" ht="15" customHeight="1" x14ac:dyDescent="0.25">
      <c r="E1440" s="340"/>
      <c r="F1440" s="86"/>
      <c r="G1440" s="86"/>
      <c r="H1440" s="86"/>
      <c r="I1440" s="86"/>
      <c r="J1440" s="115"/>
      <c r="K1440" s="115"/>
    </row>
    <row r="1441" spans="1:11" ht="15" customHeight="1" x14ac:dyDescent="0.25">
      <c r="C1441" s="319"/>
      <c r="D1441" s="320"/>
      <c r="E1441" s="340"/>
      <c r="F1441" s="86"/>
      <c r="G1441" s="86"/>
      <c r="H1441" s="86"/>
      <c r="I1441" s="86"/>
      <c r="J1441" s="115"/>
      <c r="K1441" s="115"/>
    </row>
    <row r="1442" spans="1:11" ht="15" customHeight="1" x14ac:dyDescent="0.25">
      <c r="C1442" s="319"/>
      <c r="D1442" s="320"/>
      <c r="E1442" s="340"/>
      <c r="F1442" s="86"/>
      <c r="G1442" s="86"/>
      <c r="H1442" s="86"/>
      <c r="I1442" s="86"/>
      <c r="J1442" s="115"/>
      <c r="K1442" s="115"/>
    </row>
    <row r="1443" spans="1:11" ht="15" customHeight="1" x14ac:dyDescent="0.25">
      <c r="E1443" s="340"/>
      <c r="F1443" s="86"/>
      <c r="G1443" s="86"/>
      <c r="H1443" s="86"/>
      <c r="I1443" s="86"/>
      <c r="J1443" s="115"/>
      <c r="K1443" s="115"/>
    </row>
    <row r="1444" spans="1:11" ht="15" customHeight="1" x14ac:dyDescent="0.25">
      <c r="E1444" s="340"/>
      <c r="F1444" s="86"/>
      <c r="G1444" s="86"/>
      <c r="H1444" s="86"/>
      <c r="I1444" s="86"/>
      <c r="J1444" s="115"/>
      <c r="K1444" s="115"/>
    </row>
    <row r="1445" spans="1:11" ht="15" customHeight="1" x14ac:dyDescent="0.25">
      <c r="E1445" s="340"/>
      <c r="F1445" s="86"/>
      <c r="G1445" s="86"/>
      <c r="H1445" s="86"/>
      <c r="I1445" s="86"/>
      <c r="J1445" s="115"/>
      <c r="K1445" s="115"/>
    </row>
    <row r="1446" spans="1:11" ht="15" customHeight="1" x14ac:dyDescent="0.25">
      <c r="E1446" s="340"/>
      <c r="F1446" s="86"/>
      <c r="G1446" s="86"/>
      <c r="H1446" s="86"/>
      <c r="I1446" s="86"/>
      <c r="J1446" s="115"/>
      <c r="K1446" s="115"/>
    </row>
    <row r="1447" spans="1:11" ht="15" customHeight="1" x14ac:dyDescent="0.25">
      <c r="E1447" s="340"/>
      <c r="F1447" s="86"/>
      <c r="G1447" s="86"/>
      <c r="H1447" s="86"/>
      <c r="I1447" s="86"/>
      <c r="J1447" s="115"/>
      <c r="K1447" s="115"/>
    </row>
    <row r="1448" spans="1:11" ht="15" customHeight="1" x14ac:dyDescent="0.25">
      <c r="F1448" s="86"/>
      <c r="G1448" s="86"/>
      <c r="H1448" s="86"/>
      <c r="I1448" s="86"/>
      <c r="J1448" s="115"/>
      <c r="K1448" s="115"/>
    </row>
    <row r="1449" spans="1:11" ht="15" customHeight="1" x14ac:dyDescent="0.25">
      <c r="A1449" s="321"/>
      <c r="F1449" s="286"/>
      <c r="G1449" s="286"/>
      <c r="H1449" s="286"/>
      <c r="I1449" s="286"/>
      <c r="J1449" s="115"/>
      <c r="K1449" s="115"/>
    </row>
    <row r="1450" spans="1:11" ht="15" customHeight="1" x14ac:dyDescent="0.25">
      <c r="A1450" s="321"/>
      <c r="F1450" s="286"/>
      <c r="G1450" s="286"/>
      <c r="H1450" s="286"/>
      <c r="I1450" s="286"/>
      <c r="J1450" s="115"/>
      <c r="K1450" s="115"/>
    </row>
    <row r="1451" spans="1:11" ht="15" customHeight="1" x14ac:dyDescent="0.25">
      <c r="A1451" s="321"/>
      <c r="F1451" s="286"/>
      <c r="G1451" s="286"/>
      <c r="H1451" s="286"/>
      <c r="I1451" s="286"/>
      <c r="J1451" s="115"/>
      <c r="K1451" s="115"/>
    </row>
    <row r="1452" spans="1:11" ht="15" customHeight="1" x14ac:dyDescent="0.25">
      <c r="A1452" s="321"/>
      <c r="F1452" s="286"/>
      <c r="G1452" s="286"/>
      <c r="H1452" s="286"/>
      <c r="I1452" s="286"/>
      <c r="J1452" s="115"/>
      <c r="K1452" s="115"/>
    </row>
    <row r="1453" spans="1:11" ht="15" customHeight="1" x14ac:dyDescent="0.25">
      <c r="F1453" s="86"/>
      <c r="G1453" s="86"/>
      <c r="H1453" s="86"/>
      <c r="I1453" s="86"/>
      <c r="J1453" s="115"/>
      <c r="K1453" s="115"/>
    </row>
    <row r="1454" spans="1:11" ht="15" customHeight="1" x14ac:dyDescent="0.25">
      <c r="A1454" s="321"/>
      <c r="F1454" s="86"/>
      <c r="G1454" s="86"/>
      <c r="H1454" s="86"/>
      <c r="I1454" s="86"/>
      <c r="J1454" s="115"/>
      <c r="K1454" s="115"/>
    </row>
    <row r="1455" spans="1:11" ht="15" customHeight="1" x14ac:dyDescent="0.25">
      <c r="E1455" s="340"/>
      <c r="F1455" s="86"/>
      <c r="G1455" s="86"/>
      <c r="H1455" s="86"/>
      <c r="I1455" s="86"/>
      <c r="J1455" s="115"/>
      <c r="K1455" s="115"/>
    </row>
    <row r="1456" spans="1:11" ht="15" customHeight="1" x14ac:dyDescent="0.25">
      <c r="E1456" s="340"/>
      <c r="F1456" s="86"/>
      <c r="G1456" s="86"/>
      <c r="H1456" s="86"/>
      <c r="I1456" s="86"/>
      <c r="J1456" s="115"/>
      <c r="K1456" s="115"/>
    </row>
    <row r="1457" spans="1:11" ht="15" customHeight="1" x14ac:dyDescent="0.25">
      <c r="F1457" s="86"/>
      <c r="G1457" s="86"/>
      <c r="H1457" s="86"/>
      <c r="I1457" s="86"/>
      <c r="J1457" s="115"/>
      <c r="K1457" s="115"/>
    </row>
    <row r="1458" spans="1:11" ht="15" customHeight="1" x14ac:dyDescent="0.25">
      <c r="F1458" s="86"/>
      <c r="G1458" s="86"/>
      <c r="H1458" s="86"/>
      <c r="I1458" s="86"/>
      <c r="J1458" s="115"/>
      <c r="K1458" s="115"/>
    </row>
    <row r="1459" spans="1:11" ht="15" customHeight="1" x14ac:dyDescent="0.25">
      <c r="A1459" s="321"/>
      <c r="F1459" s="286"/>
      <c r="G1459" s="286"/>
      <c r="H1459" s="286"/>
      <c r="I1459" s="286"/>
      <c r="J1459" s="115"/>
      <c r="K1459" s="115"/>
    </row>
    <row r="1460" spans="1:11" ht="15" customHeight="1" x14ac:dyDescent="0.25">
      <c r="F1460" s="86"/>
      <c r="G1460" s="86"/>
      <c r="H1460" s="86"/>
      <c r="I1460" s="86"/>
      <c r="J1460" s="115"/>
      <c r="K1460" s="115"/>
    </row>
    <row r="1461" spans="1:11" ht="15" customHeight="1" x14ac:dyDescent="0.25">
      <c r="A1461" s="321"/>
      <c r="F1461" s="86"/>
      <c r="G1461" s="86"/>
      <c r="H1461" s="86"/>
      <c r="I1461" s="86"/>
      <c r="J1461" s="115"/>
      <c r="K1461" s="115"/>
    </row>
    <row r="1462" spans="1:11" ht="15" customHeight="1" x14ac:dyDescent="0.25">
      <c r="E1462" s="340"/>
      <c r="F1462" s="86"/>
      <c r="G1462" s="86"/>
      <c r="H1462" s="86"/>
      <c r="I1462" s="86"/>
      <c r="J1462" s="115"/>
      <c r="K1462" s="115"/>
    </row>
    <row r="1463" spans="1:11" ht="15" customHeight="1" x14ac:dyDescent="0.25">
      <c r="A1463" s="321"/>
      <c r="B1463" s="251"/>
      <c r="C1463" s="319"/>
      <c r="D1463" s="320"/>
      <c r="E1463" s="325"/>
      <c r="F1463" s="286"/>
      <c r="G1463" s="286"/>
      <c r="H1463" s="286"/>
      <c r="I1463" s="286"/>
      <c r="J1463" s="115"/>
      <c r="K1463" s="115"/>
    </row>
    <row r="1464" spans="1:11" ht="15" customHeight="1" x14ac:dyDescent="0.25">
      <c r="F1464" s="86"/>
      <c r="G1464" s="86"/>
      <c r="H1464" s="86"/>
      <c r="I1464" s="86"/>
      <c r="J1464" s="115"/>
      <c r="K1464" s="115"/>
    </row>
    <row r="1465" spans="1:11" ht="15" customHeight="1" x14ac:dyDescent="0.25">
      <c r="A1465" s="321"/>
      <c r="E1465" s="340"/>
      <c r="F1465" s="286"/>
      <c r="G1465" s="286"/>
      <c r="H1465" s="286"/>
      <c r="I1465" s="286"/>
      <c r="J1465" s="115"/>
      <c r="K1465" s="115"/>
    </row>
    <row r="1466" spans="1:11" ht="15" customHeight="1" x14ac:dyDescent="0.25">
      <c r="A1466" s="321"/>
      <c r="E1466" s="340"/>
      <c r="F1466" s="286"/>
      <c r="G1466" s="286"/>
      <c r="H1466" s="286"/>
      <c r="I1466" s="286"/>
      <c r="J1466" s="115"/>
      <c r="K1466" s="115"/>
    </row>
    <row r="1467" spans="1:11" ht="15" customHeight="1" x14ac:dyDescent="0.25">
      <c r="J1467" s="115"/>
      <c r="K1467" s="115"/>
    </row>
    <row r="1468" spans="1:11" ht="15" customHeight="1" x14ac:dyDescent="0.25">
      <c r="J1468" s="115"/>
      <c r="K1468" s="115"/>
    </row>
    <row r="1469" spans="1:11" ht="15" customHeight="1" x14ac:dyDescent="0.25">
      <c r="J1469" s="115"/>
      <c r="K1469" s="115"/>
    </row>
    <row r="1470" spans="1:11" ht="15" customHeight="1" x14ac:dyDescent="0.25">
      <c r="J1470" s="115"/>
      <c r="K1470" s="115"/>
    </row>
    <row r="1471" spans="1:11" ht="15" customHeight="1" x14ac:dyDescent="0.25">
      <c r="J1471" s="115"/>
      <c r="K1471" s="115"/>
    </row>
    <row r="1472" spans="1:11" ht="15" customHeight="1" x14ac:dyDescent="0.25"/>
    <row r="1473" spans="1:11" ht="15" customHeight="1" x14ac:dyDescent="0.25"/>
    <row r="1474" spans="1:11" ht="15" customHeight="1" x14ac:dyDescent="0.25"/>
    <row r="1475" spans="1:11" ht="15" customHeight="1" x14ac:dyDescent="0.25">
      <c r="C1475" s="319"/>
      <c r="D1475" s="320"/>
    </row>
    <row r="1476" spans="1:11" ht="15" customHeight="1" x14ac:dyDescent="0.25">
      <c r="A1476" s="321"/>
    </row>
    <row r="1477" spans="1:11" ht="15" customHeight="1" x14ac:dyDescent="0.25">
      <c r="E1477" s="340"/>
      <c r="F1477" s="86"/>
      <c r="G1477" s="86"/>
      <c r="H1477" s="86"/>
      <c r="I1477" s="86"/>
    </row>
    <row r="1478" spans="1:11" ht="15" customHeight="1" x14ac:dyDescent="0.25">
      <c r="E1478" s="340"/>
      <c r="F1478" s="86"/>
      <c r="G1478" s="86"/>
      <c r="H1478" s="86"/>
      <c r="I1478" s="86"/>
    </row>
    <row r="1479" spans="1:11" ht="15" customHeight="1" x14ac:dyDescent="0.25">
      <c r="E1479" s="340"/>
      <c r="F1479" s="86"/>
      <c r="G1479" s="86"/>
      <c r="H1479" s="86"/>
      <c r="I1479" s="86"/>
    </row>
    <row r="1480" spans="1:11" ht="15" customHeight="1" x14ac:dyDescent="0.25">
      <c r="F1480" s="86"/>
      <c r="G1480" s="86"/>
      <c r="H1480" s="86"/>
      <c r="I1480" s="86"/>
    </row>
    <row r="1481" spans="1:11" ht="15" customHeight="1" x14ac:dyDescent="0.25">
      <c r="F1481" s="86"/>
      <c r="G1481" s="86"/>
      <c r="H1481" s="86"/>
      <c r="I1481" s="86"/>
    </row>
    <row r="1482" spans="1:11" ht="15" customHeight="1" x14ac:dyDescent="0.25">
      <c r="F1482" s="86"/>
      <c r="G1482" s="86"/>
      <c r="H1482" s="86"/>
      <c r="I1482" s="86"/>
    </row>
    <row r="1483" spans="1:11" ht="15" customHeight="1" x14ac:dyDescent="0.25">
      <c r="A1483" s="321"/>
      <c r="B1483" s="251"/>
      <c r="C1483" s="319"/>
      <c r="D1483" s="320"/>
      <c r="E1483" s="320"/>
      <c r="F1483" s="286"/>
      <c r="G1483" s="286"/>
      <c r="H1483" s="286"/>
      <c r="I1483" s="286"/>
    </row>
    <row r="1484" spans="1:11" ht="15" customHeight="1" x14ac:dyDescent="0.25">
      <c r="A1484" s="321"/>
      <c r="B1484" s="251"/>
      <c r="C1484" s="319"/>
      <c r="D1484" s="320"/>
      <c r="E1484" s="320"/>
      <c r="F1484" s="286"/>
      <c r="G1484" s="286"/>
      <c r="H1484" s="286"/>
      <c r="I1484" s="286"/>
      <c r="J1484" s="320"/>
      <c r="K1484" s="327"/>
    </row>
    <row r="1485" spans="1:11" ht="15" customHeight="1" x14ac:dyDescent="0.25">
      <c r="A1485" s="321"/>
      <c r="B1485" s="251"/>
      <c r="C1485" s="319"/>
      <c r="D1485" s="320"/>
      <c r="E1485" s="320"/>
      <c r="F1485" s="286"/>
      <c r="G1485" s="286"/>
      <c r="H1485" s="286"/>
      <c r="I1485" s="286"/>
      <c r="J1485" s="320"/>
      <c r="K1485" s="327"/>
    </row>
    <row r="1486" spans="1:11" ht="15" customHeight="1" x14ac:dyDescent="0.25">
      <c r="A1486" s="321"/>
      <c r="B1486" s="251"/>
      <c r="C1486" s="319"/>
      <c r="D1486" s="320"/>
      <c r="E1486" s="320"/>
      <c r="F1486" s="286"/>
      <c r="G1486" s="286"/>
      <c r="H1486" s="286"/>
      <c r="I1486" s="286"/>
      <c r="J1486" s="320"/>
      <c r="K1486" s="327"/>
    </row>
    <row r="1487" spans="1:11" ht="15" customHeight="1" x14ac:dyDescent="0.25">
      <c r="F1487" s="86"/>
      <c r="G1487" s="86"/>
      <c r="H1487" s="86"/>
      <c r="I1487" s="86"/>
    </row>
    <row r="1488" spans="1:11" ht="15" customHeight="1" x14ac:dyDescent="0.25">
      <c r="A1488" s="321"/>
      <c r="F1488" s="86"/>
      <c r="G1488" s="86"/>
      <c r="H1488" s="86"/>
      <c r="I1488" s="86"/>
      <c r="J1488" s="115"/>
      <c r="K1488" s="115"/>
    </row>
    <row r="1489" spans="1:11" ht="15" customHeight="1" x14ac:dyDescent="0.25">
      <c r="E1489" s="340"/>
      <c r="F1489" s="86"/>
      <c r="G1489" s="86"/>
      <c r="H1489" s="86"/>
      <c r="I1489" s="86"/>
      <c r="J1489" s="115"/>
      <c r="K1489" s="115"/>
    </row>
    <row r="1490" spans="1:11" ht="15" customHeight="1" x14ac:dyDescent="0.25">
      <c r="E1490" s="340"/>
      <c r="F1490" s="86"/>
      <c r="G1490" s="86"/>
      <c r="H1490" s="86"/>
      <c r="I1490" s="86"/>
      <c r="J1490" s="115"/>
      <c r="K1490" s="115"/>
    </row>
    <row r="1491" spans="1:11" ht="15" customHeight="1" x14ac:dyDescent="0.25">
      <c r="E1491" s="340"/>
      <c r="F1491" s="86"/>
      <c r="G1491" s="86"/>
      <c r="H1491" s="86"/>
      <c r="I1491" s="86"/>
      <c r="J1491" s="115"/>
      <c r="K1491" s="115"/>
    </row>
    <row r="1492" spans="1:11" ht="15" customHeight="1" x14ac:dyDescent="0.25">
      <c r="E1492" s="340"/>
      <c r="F1492" s="86"/>
      <c r="G1492" s="86"/>
      <c r="H1492" s="86"/>
      <c r="I1492" s="86"/>
      <c r="J1492" s="115"/>
      <c r="K1492" s="115"/>
    </row>
    <row r="1493" spans="1:11" ht="15" customHeight="1" x14ac:dyDescent="0.25">
      <c r="E1493" s="340"/>
      <c r="F1493" s="86"/>
      <c r="G1493" s="86"/>
      <c r="H1493" s="86"/>
      <c r="I1493" s="86"/>
      <c r="J1493" s="115"/>
      <c r="K1493" s="115"/>
    </row>
    <row r="1494" spans="1:11" ht="15" customHeight="1" x14ac:dyDescent="0.25">
      <c r="E1494" s="340"/>
      <c r="F1494" s="86"/>
      <c r="G1494" s="86"/>
      <c r="H1494" s="86"/>
      <c r="I1494" s="86"/>
      <c r="J1494" s="115"/>
      <c r="K1494" s="115"/>
    </row>
    <row r="1495" spans="1:11" ht="15" customHeight="1" x14ac:dyDescent="0.25">
      <c r="E1495" s="340"/>
      <c r="F1495" s="86"/>
      <c r="G1495" s="86"/>
      <c r="H1495" s="86"/>
      <c r="I1495" s="86"/>
      <c r="J1495" s="115"/>
      <c r="K1495" s="115"/>
    </row>
    <row r="1496" spans="1:11" ht="15" customHeight="1" x14ac:dyDescent="0.25">
      <c r="F1496" s="86"/>
      <c r="G1496" s="86"/>
      <c r="H1496" s="86"/>
      <c r="I1496" s="86"/>
      <c r="J1496" s="115"/>
      <c r="K1496" s="115"/>
    </row>
    <row r="1497" spans="1:11" ht="15" customHeight="1" x14ac:dyDescent="0.25">
      <c r="A1497" s="321"/>
      <c r="F1497" s="286"/>
      <c r="G1497" s="286"/>
      <c r="H1497" s="286"/>
      <c r="I1497" s="286"/>
      <c r="J1497" s="115"/>
      <c r="K1497" s="115"/>
    </row>
    <row r="1498" spans="1:11" ht="15" customHeight="1" x14ac:dyDescent="0.25">
      <c r="A1498" s="321"/>
      <c r="F1498" s="286"/>
      <c r="G1498" s="286"/>
      <c r="H1498" s="286"/>
      <c r="I1498" s="286"/>
      <c r="J1498" s="115"/>
      <c r="K1498" s="115"/>
    </row>
    <row r="1499" spans="1:11" ht="15" customHeight="1" x14ac:dyDescent="0.25">
      <c r="A1499" s="321"/>
      <c r="F1499" s="286"/>
      <c r="G1499" s="286"/>
      <c r="H1499" s="286"/>
      <c r="I1499" s="286"/>
      <c r="J1499" s="115"/>
      <c r="K1499" s="115"/>
    </row>
    <row r="1500" spans="1:11" ht="15" customHeight="1" x14ac:dyDescent="0.25">
      <c r="A1500" s="321"/>
      <c r="F1500" s="286"/>
      <c r="G1500" s="286"/>
      <c r="H1500" s="286"/>
      <c r="I1500" s="286"/>
      <c r="J1500" s="115"/>
      <c r="K1500" s="115"/>
    </row>
    <row r="1501" spans="1:11" ht="15" customHeight="1" x14ac:dyDescent="0.25">
      <c r="F1501" s="86"/>
      <c r="G1501" s="86"/>
      <c r="H1501" s="86"/>
      <c r="I1501" s="86"/>
      <c r="J1501" s="115"/>
      <c r="K1501" s="115"/>
    </row>
    <row r="1502" spans="1:11" ht="15" customHeight="1" x14ac:dyDescent="0.25">
      <c r="A1502" s="321"/>
      <c r="F1502" s="86"/>
      <c r="G1502" s="86"/>
      <c r="H1502" s="86"/>
      <c r="I1502" s="86"/>
      <c r="J1502" s="115"/>
      <c r="K1502" s="115"/>
    </row>
    <row r="1503" spans="1:11" ht="15" customHeight="1" x14ac:dyDescent="0.25">
      <c r="E1503" s="340"/>
      <c r="F1503" s="86"/>
      <c r="G1503" s="86"/>
      <c r="H1503" s="86"/>
      <c r="I1503" s="86"/>
      <c r="J1503" s="115"/>
      <c r="K1503" s="115"/>
    </row>
    <row r="1504" spans="1:11" ht="15" customHeight="1" x14ac:dyDescent="0.25">
      <c r="E1504" s="340"/>
      <c r="F1504" s="86"/>
      <c r="G1504" s="86"/>
      <c r="H1504" s="86"/>
      <c r="I1504" s="86"/>
      <c r="J1504" s="115"/>
      <c r="K1504" s="115"/>
    </row>
    <row r="1505" spans="1:11" ht="15" customHeight="1" x14ac:dyDescent="0.25">
      <c r="F1505" s="86"/>
      <c r="G1505" s="86"/>
      <c r="H1505" s="86"/>
      <c r="I1505" s="86"/>
      <c r="J1505" s="115"/>
      <c r="K1505" s="115"/>
    </row>
    <row r="1506" spans="1:11" ht="15" customHeight="1" x14ac:dyDescent="0.25">
      <c r="A1506" s="321"/>
      <c r="F1506" s="286"/>
      <c r="G1506" s="286"/>
      <c r="H1506" s="286"/>
      <c r="I1506" s="286"/>
      <c r="J1506" s="115"/>
      <c r="K1506" s="115"/>
    </row>
    <row r="1507" spans="1:11" ht="15" customHeight="1" x14ac:dyDescent="0.25">
      <c r="F1507" s="86"/>
      <c r="G1507" s="86"/>
      <c r="H1507" s="86"/>
      <c r="I1507" s="86"/>
      <c r="J1507" s="115"/>
      <c r="K1507" s="115"/>
    </row>
    <row r="1508" spans="1:11" ht="15" customHeight="1" x14ac:dyDescent="0.25">
      <c r="E1508" s="340"/>
      <c r="F1508" s="86"/>
      <c r="G1508" s="86"/>
      <c r="H1508" s="86"/>
      <c r="I1508" s="86"/>
      <c r="J1508" s="115"/>
      <c r="K1508" s="115"/>
    </row>
    <row r="1509" spans="1:11" ht="15" customHeight="1" x14ac:dyDescent="0.25">
      <c r="E1509" s="340"/>
      <c r="F1509" s="86"/>
      <c r="G1509" s="86"/>
      <c r="H1509" s="86"/>
      <c r="I1509" s="86"/>
      <c r="J1509" s="115"/>
      <c r="K1509" s="115"/>
    </row>
    <row r="1510" spans="1:11" ht="15" customHeight="1" x14ac:dyDescent="0.25">
      <c r="A1510" s="321"/>
      <c r="B1510" s="251"/>
      <c r="C1510" s="319"/>
      <c r="D1510" s="320"/>
      <c r="E1510" s="320"/>
      <c r="F1510" s="286"/>
      <c r="G1510" s="286"/>
      <c r="H1510" s="286"/>
      <c r="I1510" s="286"/>
      <c r="J1510" s="115"/>
      <c r="K1510" s="115"/>
    </row>
    <row r="1511" spans="1:11" ht="15" customHeight="1" x14ac:dyDescent="0.25">
      <c r="F1511" s="86"/>
      <c r="G1511" s="86"/>
      <c r="H1511" s="86"/>
      <c r="I1511" s="86"/>
      <c r="J1511" s="115"/>
      <c r="K1511" s="115"/>
    </row>
    <row r="1512" spans="1:11" ht="15" customHeight="1" x14ac:dyDescent="0.25">
      <c r="F1512" s="86"/>
      <c r="G1512" s="86"/>
      <c r="H1512" s="86"/>
      <c r="I1512" s="86"/>
      <c r="J1512" s="115"/>
      <c r="K1512" s="115"/>
    </row>
    <row r="1513" spans="1:11" ht="15" customHeight="1" x14ac:dyDescent="0.25">
      <c r="A1513" s="321"/>
      <c r="F1513" s="320"/>
      <c r="G1513" s="320"/>
      <c r="H1513" s="320"/>
      <c r="I1513" s="320"/>
      <c r="J1513" s="115"/>
      <c r="K1513" s="115"/>
    </row>
    <row r="1514" spans="1:11" ht="15" customHeight="1" x14ac:dyDescent="0.25">
      <c r="J1514" s="115"/>
      <c r="K1514" s="115"/>
    </row>
    <row r="1515" spans="1:11" ht="15" customHeight="1" x14ac:dyDescent="0.25">
      <c r="A1515" s="321"/>
      <c r="B1515" s="251"/>
      <c r="J1515" s="115"/>
      <c r="K1515" s="115"/>
    </row>
    <row r="1516" spans="1:11" ht="15" customHeight="1" x14ac:dyDescent="0.25">
      <c r="J1516" s="115"/>
      <c r="K1516" s="115"/>
    </row>
    <row r="1517" spans="1:11" ht="15" customHeight="1" x14ac:dyDescent="0.25">
      <c r="J1517" s="115"/>
      <c r="K1517" s="115"/>
    </row>
    <row r="1518" spans="1:11" ht="15" customHeight="1" x14ac:dyDescent="0.25">
      <c r="J1518" s="115"/>
      <c r="K1518" s="115"/>
    </row>
    <row r="1519" spans="1:11" ht="15" customHeight="1" x14ac:dyDescent="0.25">
      <c r="A1519" s="321"/>
      <c r="B1519" s="251"/>
      <c r="C1519" s="319"/>
      <c r="D1519" s="320"/>
      <c r="E1519" s="286"/>
      <c r="F1519" s="286"/>
      <c r="G1519" s="286"/>
      <c r="H1519" s="286"/>
      <c r="I1519" s="286"/>
      <c r="J1519" s="115"/>
      <c r="K1519" s="115"/>
    </row>
    <row r="1520" spans="1:11" ht="15" customHeight="1" x14ac:dyDescent="0.25">
      <c r="A1520" s="321"/>
      <c r="B1520" s="251"/>
      <c r="C1520" s="319"/>
      <c r="D1520" s="320"/>
      <c r="E1520" s="286"/>
      <c r="F1520" s="286"/>
      <c r="G1520" s="286"/>
      <c r="H1520" s="286"/>
      <c r="I1520" s="286"/>
    </row>
    <row r="1521" spans="1:11" ht="15" customHeight="1" x14ac:dyDescent="0.25">
      <c r="A1521" s="321"/>
      <c r="B1521" s="251"/>
      <c r="C1521" s="319"/>
      <c r="D1521" s="320"/>
      <c r="E1521" s="286"/>
      <c r="F1521" s="286"/>
      <c r="G1521" s="286"/>
      <c r="H1521" s="286"/>
      <c r="I1521" s="286"/>
    </row>
    <row r="1522" spans="1:11" ht="15" customHeight="1" x14ac:dyDescent="0.25">
      <c r="A1522" s="321"/>
      <c r="B1522" s="251"/>
      <c r="C1522" s="319"/>
      <c r="D1522" s="320"/>
      <c r="E1522" s="286"/>
      <c r="F1522" s="286"/>
      <c r="G1522" s="286"/>
      <c r="H1522" s="286"/>
      <c r="I1522" s="286"/>
    </row>
    <row r="1523" spans="1:11" ht="15" customHeight="1" x14ac:dyDescent="0.25"/>
    <row r="1524" spans="1:11" ht="15" customHeight="1" x14ac:dyDescent="0.25">
      <c r="C1524" s="319"/>
      <c r="D1524" s="320"/>
    </row>
    <row r="1525" spans="1:11" ht="15" customHeight="1" x14ac:dyDescent="0.25">
      <c r="A1525" s="321"/>
      <c r="B1525" s="251"/>
    </row>
    <row r="1526" spans="1:11" ht="15" customHeight="1" x14ac:dyDescent="0.25">
      <c r="E1526" s="340"/>
      <c r="F1526" s="86"/>
      <c r="G1526" s="86"/>
      <c r="H1526" s="86"/>
      <c r="I1526" s="86"/>
    </row>
    <row r="1527" spans="1:11" ht="15" customHeight="1" x14ac:dyDescent="0.25">
      <c r="E1527" s="340"/>
      <c r="F1527" s="86"/>
      <c r="G1527" s="86"/>
      <c r="H1527" s="86"/>
      <c r="I1527" s="86"/>
    </row>
    <row r="1528" spans="1:11" ht="15" customHeight="1" x14ac:dyDescent="0.25">
      <c r="E1528" s="340"/>
      <c r="F1528" s="86"/>
      <c r="G1528" s="86"/>
      <c r="H1528" s="86"/>
      <c r="I1528" s="86"/>
    </row>
    <row r="1529" spans="1:11" ht="15" customHeight="1" x14ac:dyDescent="0.25">
      <c r="E1529" s="340"/>
      <c r="F1529" s="86"/>
      <c r="G1529" s="86"/>
      <c r="H1529" s="86"/>
      <c r="I1529" s="86"/>
    </row>
    <row r="1530" spans="1:11" ht="15" customHeight="1" x14ac:dyDescent="0.25">
      <c r="E1530" s="340"/>
      <c r="F1530" s="86"/>
      <c r="G1530" s="86"/>
      <c r="H1530" s="86"/>
      <c r="I1530" s="86"/>
    </row>
    <row r="1531" spans="1:11" ht="15" customHeight="1" x14ac:dyDescent="0.25">
      <c r="E1531" s="340"/>
      <c r="F1531" s="86"/>
      <c r="G1531" s="86"/>
      <c r="H1531" s="86"/>
      <c r="I1531" s="86"/>
    </row>
    <row r="1532" spans="1:11" ht="15" customHeight="1" x14ac:dyDescent="0.25">
      <c r="F1532" s="86"/>
      <c r="G1532" s="86"/>
      <c r="H1532" s="86"/>
      <c r="I1532" s="86"/>
    </row>
    <row r="1533" spans="1:11" ht="15" customHeight="1" x14ac:dyDescent="0.25">
      <c r="A1533" s="321"/>
      <c r="B1533" s="251"/>
      <c r="C1533" s="319"/>
      <c r="D1533" s="320"/>
      <c r="E1533" s="320"/>
      <c r="F1533" s="286"/>
      <c r="G1533" s="286"/>
      <c r="H1533" s="286"/>
      <c r="I1533" s="286"/>
      <c r="J1533" s="320"/>
      <c r="K1533" s="327"/>
    </row>
    <row r="1534" spans="1:11" ht="15" customHeight="1" x14ac:dyDescent="0.25">
      <c r="A1534" s="321"/>
      <c r="B1534" s="251"/>
      <c r="C1534" s="319"/>
      <c r="D1534" s="320"/>
      <c r="E1534" s="320"/>
      <c r="F1534" s="286"/>
      <c r="G1534" s="286"/>
      <c r="H1534" s="286"/>
      <c r="I1534" s="286"/>
      <c r="J1534" s="320"/>
      <c r="K1534" s="327"/>
    </row>
    <row r="1535" spans="1:11" ht="15" customHeight="1" x14ac:dyDescent="0.25">
      <c r="A1535" s="321"/>
      <c r="B1535" s="251"/>
      <c r="C1535" s="319"/>
      <c r="D1535" s="320"/>
      <c r="E1535" s="320"/>
      <c r="F1535" s="286"/>
      <c r="G1535" s="286"/>
      <c r="H1535" s="286"/>
      <c r="I1535" s="286"/>
      <c r="J1535" s="320"/>
      <c r="K1535" s="327"/>
    </row>
    <row r="1536" spans="1:11" ht="15" customHeight="1" x14ac:dyDescent="0.25">
      <c r="F1536" s="86"/>
      <c r="G1536" s="86"/>
      <c r="H1536" s="86"/>
      <c r="I1536" s="86"/>
      <c r="J1536" s="115"/>
      <c r="K1536" s="115"/>
    </row>
    <row r="1537" spans="1:11" ht="15" customHeight="1" x14ac:dyDescent="0.25">
      <c r="A1537" s="321"/>
      <c r="F1537" s="86"/>
      <c r="G1537" s="86"/>
      <c r="H1537" s="86"/>
      <c r="I1537" s="86"/>
      <c r="J1537" s="115"/>
      <c r="K1537" s="115"/>
    </row>
    <row r="1538" spans="1:11" ht="15" customHeight="1" x14ac:dyDescent="0.25">
      <c r="E1538" s="340"/>
      <c r="F1538" s="86"/>
      <c r="G1538" s="86"/>
      <c r="H1538" s="86"/>
      <c r="I1538" s="86"/>
      <c r="J1538" s="115"/>
      <c r="K1538" s="115"/>
    </row>
    <row r="1539" spans="1:11" ht="15" customHeight="1" x14ac:dyDescent="0.25">
      <c r="E1539" s="340"/>
      <c r="F1539" s="86"/>
      <c r="G1539" s="86"/>
      <c r="H1539" s="86"/>
      <c r="I1539" s="86"/>
      <c r="J1539" s="115"/>
      <c r="K1539" s="115"/>
    </row>
    <row r="1540" spans="1:11" ht="15" customHeight="1" x14ac:dyDescent="0.25">
      <c r="E1540" s="340"/>
      <c r="F1540" s="86"/>
      <c r="G1540" s="86"/>
      <c r="H1540" s="86"/>
      <c r="I1540" s="86"/>
      <c r="J1540" s="115"/>
      <c r="K1540" s="115"/>
    </row>
    <row r="1541" spans="1:11" ht="15" customHeight="1" x14ac:dyDescent="0.25">
      <c r="E1541" s="340"/>
      <c r="F1541" s="86"/>
      <c r="G1541" s="86"/>
      <c r="H1541" s="86"/>
      <c r="I1541" s="86"/>
      <c r="J1541" s="115"/>
      <c r="K1541" s="115"/>
    </row>
    <row r="1542" spans="1:11" ht="15" customHeight="1" x14ac:dyDescent="0.25">
      <c r="E1542" s="340"/>
      <c r="F1542" s="86"/>
      <c r="G1542" s="86"/>
      <c r="H1542" s="86"/>
      <c r="I1542" s="86"/>
      <c r="J1542" s="115"/>
      <c r="K1542" s="115"/>
    </row>
    <row r="1543" spans="1:11" ht="15" customHeight="1" x14ac:dyDescent="0.25">
      <c r="E1543" s="340"/>
      <c r="F1543" s="86"/>
      <c r="G1543" s="86"/>
      <c r="H1543" s="86"/>
      <c r="I1543" s="86"/>
      <c r="J1543" s="115"/>
      <c r="K1543" s="115"/>
    </row>
    <row r="1544" spans="1:11" ht="15" customHeight="1" x14ac:dyDescent="0.25">
      <c r="E1544" s="340"/>
      <c r="F1544" s="86"/>
      <c r="G1544" s="86"/>
      <c r="H1544" s="86"/>
      <c r="I1544" s="86"/>
      <c r="J1544" s="115"/>
      <c r="K1544" s="115"/>
    </row>
    <row r="1545" spans="1:11" ht="15" customHeight="1" x14ac:dyDescent="0.25">
      <c r="E1545" s="340"/>
      <c r="F1545" s="86"/>
      <c r="G1545" s="86"/>
      <c r="H1545" s="86"/>
      <c r="I1545" s="86"/>
      <c r="J1545" s="115"/>
      <c r="K1545" s="115"/>
    </row>
    <row r="1546" spans="1:11" ht="15" customHeight="1" x14ac:dyDescent="0.25">
      <c r="F1546" s="86"/>
      <c r="G1546" s="86"/>
      <c r="H1546" s="86"/>
      <c r="I1546" s="86"/>
      <c r="J1546" s="115"/>
      <c r="K1546" s="115"/>
    </row>
    <row r="1547" spans="1:11" ht="15" customHeight="1" x14ac:dyDescent="0.25">
      <c r="A1547" s="321"/>
      <c r="F1547" s="286"/>
      <c r="G1547" s="286"/>
      <c r="H1547" s="286"/>
      <c r="I1547" s="286"/>
      <c r="J1547" s="115"/>
      <c r="K1547" s="115"/>
    </row>
    <row r="1548" spans="1:11" ht="15" customHeight="1" x14ac:dyDescent="0.25">
      <c r="A1548" s="321"/>
      <c r="F1548" s="286"/>
      <c r="G1548" s="286"/>
      <c r="H1548" s="286"/>
      <c r="I1548" s="286"/>
      <c r="J1548" s="115"/>
      <c r="K1548" s="115"/>
    </row>
    <row r="1549" spans="1:11" ht="15" customHeight="1" x14ac:dyDescent="0.25">
      <c r="A1549" s="321"/>
      <c r="F1549" s="286"/>
      <c r="G1549" s="286"/>
      <c r="H1549" s="286"/>
      <c r="I1549" s="286"/>
      <c r="J1549" s="115"/>
      <c r="K1549" s="115"/>
    </row>
    <row r="1550" spans="1:11" ht="15" customHeight="1" x14ac:dyDescent="0.25">
      <c r="F1550" s="86"/>
      <c r="G1550" s="86"/>
      <c r="H1550" s="86"/>
      <c r="I1550" s="86"/>
      <c r="J1550" s="115"/>
      <c r="K1550" s="115"/>
    </row>
    <row r="1551" spans="1:11" ht="15" customHeight="1" x14ac:dyDescent="0.25">
      <c r="A1551" s="321"/>
      <c r="F1551" s="86"/>
      <c r="G1551" s="86"/>
      <c r="H1551" s="86"/>
      <c r="I1551" s="86"/>
      <c r="J1551" s="115"/>
      <c r="K1551" s="115"/>
    </row>
    <row r="1552" spans="1:11" ht="15" customHeight="1" x14ac:dyDescent="0.25">
      <c r="E1552" s="340"/>
      <c r="F1552" s="86"/>
      <c r="G1552" s="86"/>
      <c r="H1552" s="86"/>
      <c r="I1552" s="86"/>
      <c r="J1552" s="115"/>
      <c r="K1552" s="115"/>
    </row>
    <row r="1553" spans="1:11" ht="15" customHeight="1" x14ac:dyDescent="0.25">
      <c r="E1553" s="340"/>
      <c r="F1553" s="86"/>
      <c r="G1553" s="86"/>
      <c r="H1553" s="86"/>
      <c r="I1553" s="86"/>
      <c r="J1553" s="115"/>
      <c r="K1553" s="115"/>
    </row>
    <row r="1554" spans="1:11" ht="15" customHeight="1" x14ac:dyDescent="0.25">
      <c r="F1554" s="86"/>
      <c r="G1554" s="86"/>
      <c r="H1554" s="86"/>
      <c r="I1554" s="86"/>
      <c r="J1554" s="115"/>
      <c r="K1554" s="115"/>
    </row>
    <row r="1555" spans="1:11" ht="15" customHeight="1" x14ac:dyDescent="0.25">
      <c r="A1555" s="321"/>
      <c r="F1555" s="286"/>
      <c r="G1555" s="286"/>
      <c r="H1555" s="286"/>
      <c r="I1555" s="286"/>
      <c r="J1555" s="115"/>
      <c r="K1555" s="115"/>
    </row>
    <row r="1556" spans="1:11" ht="15" customHeight="1" x14ac:dyDescent="0.25">
      <c r="F1556" s="86"/>
      <c r="G1556" s="86"/>
      <c r="H1556" s="86"/>
      <c r="I1556" s="86"/>
      <c r="J1556" s="115"/>
      <c r="K1556" s="115"/>
    </row>
    <row r="1557" spans="1:11" ht="15" customHeight="1" x14ac:dyDescent="0.25">
      <c r="F1557" s="86"/>
      <c r="G1557" s="86"/>
      <c r="H1557" s="86"/>
      <c r="I1557" s="86"/>
      <c r="J1557" s="115"/>
      <c r="K1557" s="115"/>
    </row>
    <row r="1558" spans="1:11" ht="15" customHeight="1" x14ac:dyDescent="0.25">
      <c r="F1558" s="86"/>
      <c r="G1558" s="86"/>
      <c r="H1558" s="86"/>
      <c r="I1558" s="86"/>
      <c r="J1558" s="115"/>
      <c r="K1558" s="115"/>
    </row>
    <row r="1559" spans="1:11" ht="15" customHeight="1" x14ac:dyDescent="0.25">
      <c r="A1559" s="321"/>
      <c r="F1559" s="286"/>
      <c r="G1559" s="286"/>
      <c r="H1559" s="286"/>
      <c r="I1559" s="286"/>
      <c r="J1559" s="115"/>
      <c r="K1559" s="115"/>
    </row>
    <row r="1560" spans="1:11" ht="15" customHeight="1" x14ac:dyDescent="0.25">
      <c r="F1560" s="86"/>
      <c r="G1560" s="86"/>
      <c r="H1560" s="86"/>
      <c r="I1560" s="86"/>
      <c r="J1560" s="115"/>
      <c r="K1560" s="115"/>
    </row>
    <row r="1561" spans="1:11" ht="15" customHeight="1" x14ac:dyDescent="0.25">
      <c r="F1561" s="86"/>
      <c r="G1561" s="86"/>
      <c r="H1561" s="86"/>
      <c r="I1561" s="86"/>
      <c r="J1561" s="115"/>
      <c r="K1561" s="115"/>
    </row>
    <row r="1562" spans="1:11" ht="15" customHeight="1" x14ac:dyDescent="0.25">
      <c r="A1562" s="321"/>
      <c r="F1562" s="320"/>
      <c r="G1562" s="320"/>
      <c r="H1562" s="320"/>
      <c r="I1562" s="320"/>
      <c r="J1562" s="115"/>
      <c r="K1562" s="115"/>
    </row>
    <row r="1563" spans="1:11" ht="15" customHeight="1" x14ac:dyDescent="0.25">
      <c r="J1563" s="115"/>
      <c r="K1563" s="115"/>
    </row>
    <row r="1564" spans="1:11" ht="15" customHeight="1" x14ac:dyDescent="0.25">
      <c r="A1564" s="321"/>
      <c r="B1564" s="251"/>
      <c r="J1564" s="115"/>
      <c r="K1564" s="115"/>
    </row>
    <row r="1565" spans="1:11" ht="15" customHeight="1" x14ac:dyDescent="0.25">
      <c r="J1565" s="115"/>
      <c r="K1565" s="115"/>
    </row>
    <row r="1566" spans="1:11" ht="15" customHeight="1" x14ac:dyDescent="0.25">
      <c r="A1566" s="321"/>
      <c r="B1566" s="251"/>
      <c r="C1566" s="319"/>
      <c r="D1566" s="320"/>
      <c r="E1566" s="286"/>
      <c r="F1566" s="286"/>
      <c r="G1566" s="286"/>
      <c r="H1566" s="286"/>
      <c r="I1566" s="286"/>
      <c r="J1566" s="115"/>
      <c r="K1566" s="115"/>
    </row>
    <row r="1567" spans="1:11" ht="15" customHeight="1" x14ac:dyDescent="0.25">
      <c r="J1567" s="115"/>
      <c r="K1567" s="115"/>
    </row>
    <row r="1568" spans="1:11" ht="15" customHeight="1" x14ac:dyDescent="0.25">
      <c r="J1568" s="115"/>
      <c r="K1568" s="115"/>
    </row>
    <row r="1569" spans="1:11" ht="15" customHeight="1" x14ac:dyDescent="0.25">
      <c r="J1569" s="115"/>
      <c r="K1569" s="115"/>
    </row>
    <row r="1570" spans="1:11" ht="15" customHeight="1" x14ac:dyDescent="0.25">
      <c r="J1570" s="115"/>
      <c r="K1570" s="115"/>
    </row>
    <row r="1571" spans="1:11" ht="15" customHeight="1" x14ac:dyDescent="0.25">
      <c r="J1571" s="115"/>
      <c r="K1571" s="115"/>
    </row>
    <row r="1572" spans="1:11" ht="15" customHeight="1" x14ac:dyDescent="0.25">
      <c r="C1572" s="319"/>
      <c r="D1572" s="320"/>
      <c r="J1572" s="115"/>
      <c r="K1572" s="115"/>
    </row>
    <row r="1573" spans="1:11" ht="15" customHeight="1" x14ac:dyDescent="0.25">
      <c r="A1573" s="321"/>
      <c r="B1573" s="251"/>
      <c r="J1573" s="115"/>
      <c r="K1573" s="115"/>
    </row>
    <row r="1574" spans="1:11" ht="15" customHeight="1" x14ac:dyDescent="0.25">
      <c r="E1574" s="340"/>
      <c r="F1574" s="86"/>
      <c r="G1574" s="86"/>
      <c r="H1574" s="86"/>
      <c r="I1574" s="86"/>
      <c r="J1574" s="115"/>
      <c r="K1574" s="115"/>
    </row>
    <row r="1575" spans="1:11" ht="15" customHeight="1" x14ac:dyDescent="0.25">
      <c r="E1575" s="340"/>
      <c r="F1575" s="86"/>
      <c r="G1575" s="86"/>
      <c r="H1575" s="86"/>
      <c r="I1575" s="86"/>
      <c r="J1575" s="115"/>
      <c r="K1575" s="115"/>
    </row>
    <row r="1576" spans="1:11" ht="15" customHeight="1" x14ac:dyDescent="0.25">
      <c r="E1576" s="340"/>
      <c r="F1576" s="86"/>
      <c r="G1576" s="86"/>
      <c r="H1576" s="86"/>
      <c r="I1576" s="86"/>
      <c r="J1576" s="115"/>
      <c r="K1576" s="115"/>
    </row>
    <row r="1577" spans="1:11" ht="15" customHeight="1" x14ac:dyDescent="0.25">
      <c r="E1577" s="340"/>
      <c r="F1577" s="86"/>
      <c r="G1577" s="86"/>
      <c r="H1577" s="86"/>
      <c r="I1577" s="86"/>
      <c r="J1577" s="115"/>
      <c r="K1577" s="115"/>
    </row>
    <row r="1578" spans="1:11" ht="15" customHeight="1" x14ac:dyDescent="0.25">
      <c r="E1578" s="340"/>
      <c r="F1578" s="86"/>
      <c r="G1578" s="86"/>
      <c r="H1578" s="86"/>
      <c r="I1578" s="86"/>
      <c r="J1578" s="115"/>
      <c r="K1578" s="115"/>
    </row>
    <row r="1579" spans="1:11" ht="15" customHeight="1" x14ac:dyDescent="0.25">
      <c r="E1579" s="340"/>
      <c r="F1579" s="86"/>
      <c r="G1579" s="86"/>
      <c r="H1579" s="86"/>
      <c r="I1579" s="86"/>
      <c r="J1579" s="115"/>
      <c r="K1579" s="115"/>
    </row>
    <row r="1580" spans="1:11" ht="15" customHeight="1" x14ac:dyDescent="0.25">
      <c r="E1580" s="340"/>
      <c r="F1580" s="86"/>
      <c r="G1580" s="86"/>
      <c r="H1580" s="86"/>
      <c r="I1580" s="86"/>
      <c r="J1580" s="115"/>
      <c r="K1580" s="115"/>
    </row>
    <row r="1581" spans="1:11" ht="15" customHeight="1" x14ac:dyDescent="0.25">
      <c r="F1581" s="86"/>
      <c r="G1581" s="86"/>
      <c r="H1581" s="86"/>
      <c r="I1581" s="86"/>
      <c r="J1581" s="115"/>
      <c r="K1581" s="115"/>
    </row>
    <row r="1582" spans="1:11" ht="15" customHeight="1" x14ac:dyDescent="0.25">
      <c r="F1582" s="86"/>
      <c r="G1582" s="86"/>
      <c r="H1582" s="86"/>
      <c r="I1582" s="86"/>
      <c r="J1582" s="115"/>
      <c r="K1582" s="115"/>
    </row>
    <row r="1583" spans="1:11" ht="15" customHeight="1" x14ac:dyDescent="0.25">
      <c r="A1583" s="321"/>
      <c r="B1583" s="251"/>
      <c r="C1583" s="319"/>
      <c r="D1583" s="320"/>
      <c r="E1583" s="320"/>
      <c r="F1583" s="286"/>
      <c r="G1583" s="286"/>
      <c r="H1583" s="286"/>
      <c r="I1583" s="286"/>
      <c r="J1583" s="115"/>
      <c r="K1583" s="115"/>
    </row>
    <row r="1584" spans="1:11" ht="15" customHeight="1" x14ac:dyDescent="0.25">
      <c r="A1584" s="321"/>
      <c r="B1584" s="251"/>
      <c r="C1584" s="319"/>
      <c r="D1584" s="320"/>
      <c r="E1584" s="320"/>
      <c r="F1584" s="286"/>
      <c r="G1584" s="286"/>
      <c r="H1584" s="286"/>
      <c r="I1584" s="286"/>
      <c r="J1584" s="115"/>
      <c r="K1584" s="115"/>
    </row>
    <row r="1585" spans="1:11" ht="15" customHeight="1" x14ac:dyDescent="0.25">
      <c r="A1585" s="321"/>
      <c r="B1585" s="251"/>
      <c r="C1585" s="319"/>
      <c r="D1585" s="320"/>
      <c r="E1585" s="320"/>
      <c r="F1585" s="286"/>
      <c r="G1585" s="286"/>
      <c r="H1585" s="286"/>
      <c r="I1585" s="286"/>
      <c r="J1585" s="115"/>
      <c r="K1585" s="115"/>
    </row>
    <row r="1586" spans="1:11" ht="15" customHeight="1" x14ac:dyDescent="0.25">
      <c r="A1586" s="321"/>
      <c r="B1586" s="251"/>
      <c r="C1586" s="319"/>
      <c r="D1586" s="320"/>
      <c r="E1586" s="320"/>
      <c r="F1586" s="286"/>
      <c r="G1586" s="286"/>
      <c r="H1586" s="286"/>
      <c r="I1586" s="286"/>
      <c r="J1586" s="115"/>
      <c r="K1586" s="115"/>
    </row>
    <row r="1587" spans="1:11" ht="15" customHeight="1" x14ac:dyDescent="0.25">
      <c r="F1587" s="86"/>
      <c r="G1587" s="86"/>
      <c r="H1587" s="86"/>
      <c r="I1587" s="86"/>
      <c r="J1587" s="115"/>
      <c r="K1587" s="115"/>
    </row>
    <row r="1588" spans="1:11" ht="15" customHeight="1" x14ac:dyDescent="0.25">
      <c r="A1588" s="321"/>
      <c r="F1588" s="86"/>
      <c r="G1588" s="86"/>
      <c r="H1588" s="86"/>
      <c r="I1588" s="86"/>
      <c r="J1588" s="115"/>
      <c r="K1588" s="115"/>
    </row>
    <row r="1589" spans="1:11" ht="15" customHeight="1" x14ac:dyDescent="0.25">
      <c r="E1589" s="340"/>
      <c r="F1589" s="86"/>
      <c r="G1589" s="86"/>
      <c r="H1589" s="86"/>
      <c r="I1589" s="86"/>
      <c r="J1589" s="115"/>
      <c r="K1589" s="115"/>
    </row>
    <row r="1590" spans="1:11" ht="15" customHeight="1" x14ac:dyDescent="0.25">
      <c r="C1590" s="319"/>
      <c r="D1590" s="320"/>
      <c r="E1590" s="340"/>
      <c r="F1590" s="86"/>
      <c r="G1590" s="86"/>
      <c r="H1590" s="86"/>
      <c r="I1590" s="86"/>
      <c r="J1590" s="115"/>
      <c r="K1590" s="115"/>
    </row>
    <row r="1591" spans="1:11" ht="15" customHeight="1" x14ac:dyDescent="0.25">
      <c r="C1591" s="319"/>
      <c r="D1591" s="320"/>
      <c r="E1591" s="340"/>
      <c r="F1591" s="86"/>
      <c r="G1591" s="86"/>
      <c r="H1591" s="86"/>
      <c r="I1591" s="86"/>
      <c r="J1591" s="115"/>
      <c r="K1591" s="115"/>
    </row>
    <row r="1592" spans="1:11" ht="15" customHeight="1" x14ac:dyDescent="0.25">
      <c r="E1592" s="340"/>
      <c r="F1592" s="86"/>
      <c r="G1592" s="86"/>
      <c r="H1592" s="86"/>
      <c r="I1592" s="86"/>
      <c r="J1592" s="115"/>
      <c r="K1592" s="115"/>
    </row>
    <row r="1593" spans="1:11" ht="15" customHeight="1" x14ac:dyDescent="0.25">
      <c r="E1593" s="340"/>
      <c r="F1593" s="86"/>
      <c r="G1593" s="86"/>
      <c r="H1593" s="86"/>
      <c r="I1593" s="86"/>
      <c r="J1593" s="115"/>
      <c r="K1593" s="115"/>
    </row>
    <row r="1594" spans="1:11" ht="15" customHeight="1" x14ac:dyDescent="0.25">
      <c r="E1594" s="340"/>
      <c r="F1594" s="86"/>
      <c r="G1594" s="86"/>
      <c r="H1594" s="86"/>
      <c r="I1594" s="86"/>
      <c r="J1594" s="115"/>
      <c r="K1594" s="115"/>
    </row>
    <row r="1595" spans="1:11" ht="15" customHeight="1" x14ac:dyDescent="0.25">
      <c r="E1595" s="340"/>
      <c r="F1595" s="86"/>
      <c r="G1595" s="86"/>
      <c r="H1595" s="86"/>
      <c r="I1595" s="86"/>
      <c r="J1595" s="115"/>
      <c r="K1595" s="115"/>
    </row>
    <row r="1596" spans="1:11" ht="15" customHeight="1" x14ac:dyDescent="0.25">
      <c r="E1596" s="340"/>
      <c r="F1596" s="86"/>
      <c r="G1596" s="86"/>
      <c r="H1596" s="86"/>
      <c r="I1596" s="86"/>
      <c r="J1596" s="115"/>
      <c r="K1596" s="115"/>
    </row>
    <row r="1597" spans="1:11" ht="15" customHeight="1" x14ac:dyDescent="0.25">
      <c r="F1597" s="86"/>
      <c r="G1597" s="86"/>
      <c r="H1597" s="86"/>
      <c r="I1597" s="86"/>
      <c r="J1597" s="115"/>
      <c r="K1597" s="115"/>
    </row>
    <row r="1598" spans="1:11" ht="15" customHeight="1" x14ac:dyDescent="0.25">
      <c r="A1598" s="321"/>
      <c r="F1598" s="286"/>
      <c r="G1598" s="286"/>
      <c r="H1598" s="286"/>
      <c r="I1598" s="286"/>
      <c r="J1598" s="115"/>
      <c r="K1598" s="115"/>
    </row>
    <row r="1599" spans="1:11" ht="15" customHeight="1" x14ac:dyDescent="0.25">
      <c r="A1599" s="321"/>
      <c r="F1599" s="286"/>
      <c r="G1599" s="286"/>
      <c r="H1599" s="286"/>
      <c r="I1599" s="286"/>
      <c r="J1599" s="115"/>
      <c r="K1599" s="115"/>
    </row>
    <row r="1600" spans="1:11" ht="15" customHeight="1" x14ac:dyDescent="0.25">
      <c r="A1600" s="321"/>
      <c r="F1600" s="286"/>
      <c r="G1600" s="286"/>
      <c r="H1600" s="286"/>
      <c r="I1600" s="286"/>
      <c r="J1600" s="115"/>
      <c r="K1600" s="115"/>
    </row>
    <row r="1601" spans="1:11" ht="15" customHeight="1" x14ac:dyDescent="0.25">
      <c r="A1601" s="321"/>
      <c r="F1601" s="286"/>
      <c r="G1601" s="286"/>
      <c r="H1601" s="286"/>
      <c r="I1601" s="286"/>
      <c r="J1601" s="115"/>
      <c r="K1601" s="115"/>
    </row>
    <row r="1602" spans="1:11" ht="15" customHeight="1" x14ac:dyDescent="0.25">
      <c r="F1602" s="86"/>
      <c r="G1602" s="86"/>
      <c r="H1602" s="86"/>
      <c r="I1602" s="86"/>
      <c r="J1602" s="115"/>
      <c r="K1602" s="115"/>
    </row>
    <row r="1603" spans="1:11" ht="15" customHeight="1" x14ac:dyDescent="0.25">
      <c r="A1603" s="321"/>
      <c r="F1603" s="86"/>
      <c r="G1603" s="86"/>
      <c r="H1603" s="86"/>
      <c r="I1603" s="86"/>
      <c r="J1603" s="115"/>
      <c r="K1603" s="115"/>
    </row>
    <row r="1604" spans="1:11" ht="15" customHeight="1" x14ac:dyDescent="0.25">
      <c r="E1604" s="340"/>
      <c r="F1604" s="86"/>
      <c r="G1604" s="86"/>
      <c r="H1604" s="86"/>
      <c r="I1604" s="86"/>
      <c r="J1604" s="115"/>
      <c r="K1604" s="115"/>
    </row>
    <row r="1605" spans="1:11" ht="15" customHeight="1" x14ac:dyDescent="0.25">
      <c r="E1605" s="340"/>
      <c r="F1605" s="86"/>
      <c r="G1605" s="86"/>
      <c r="H1605" s="86"/>
      <c r="I1605" s="86"/>
      <c r="J1605" s="115"/>
      <c r="K1605" s="115"/>
    </row>
    <row r="1606" spans="1:11" ht="15" customHeight="1" x14ac:dyDescent="0.25">
      <c r="F1606" s="86"/>
      <c r="G1606" s="86"/>
      <c r="H1606" s="86"/>
      <c r="I1606" s="86"/>
      <c r="J1606" s="115"/>
      <c r="K1606" s="115"/>
    </row>
    <row r="1607" spans="1:11" ht="15" customHeight="1" x14ac:dyDescent="0.25">
      <c r="F1607" s="86"/>
      <c r="G1607" s="86"/>
      <c r="H1607" s="86"/>
      <c r="I1607" s="86"/>
      <c r="J1607" s="115"/>
      <c r="K1607" s="115"/>
    </row>
    <row r="1608" spans="1:11" ht="15" customHeight="1" x14ac:dyDescent="0.25">
      <c r="A1608" s="321"/>
      <c r="F1608" s="286"/>
      <c r="G1608" s="286"/>
      <c r="H1608" s="286"/>
      <c r="I1608" s="286"/>
      <c r="J1608" s="115"/>
      <c r="K1608" s="115"/>
    </row>
    <row r="1609" spans="1:11" ht="15" customHeight="1" x14ac:dyDescent="0.25">
      <c r="F1609" s="86"/>
      <c r="G1609" s="86"/>
      <c r="H1609" s="86"/>
      <c r="I1609" s="86"/>
      <c r="J1609" s="115"/>
      <c r="K1609" s="115"/>
    </row>
    <row r="1610" spans="1:11" ht="15" customHeight="1" x14ac:dyDescent="0.25">
      <c r="A1610" s="321"/>
      <c r="F1610" s="86"/>
      <c r="G1610" s="86"/>
      <c r="H1610" s="86"/>
      <c r="I1610" s="86"/>
      <c r="J1610" s="115"/>
      <c r="K1610" s="115"/>
    </row>
    <row r="1611" spans="1:11" ht="15" customHeight="1" x14ac:dyDescent="0.25">
      <c r="E1611" s="340"/>
      <c r="F1611" s="86"/>
      <c r="G1611" s="86"/>
      <c r="H1611" s="86"/>
      <c r="I1611" s="86"/>
      <c r="J1611" s="115"/>
      <c r="K1611" s="115"/>
    </row>
    <row r="1612" spans="1:11" ht="15" customHeight="1" x14ac:dyDescent="0.25">
      <c r="A1612" s="321"/>
      <c r="B1612" s="251"/>
      <c r="C1612" s="319"/>
      <c r="D1612" s="320"/>
      <c r="E1612" s="325"/>
      <c r="F1612" s="286"/>
      <c r="G1612" s="286"/>
      <c r="H1612" s="286"/>
      <c r="I1612" s="286"/>
      <c r="J1612" s="115"/>
      <c r="K1612" s="115"/>
    </row>
    <row r="1613" spans="1:11" ht="15" customHeight="1" x14ac:dyDescent="0.25">
      <c r="F1613" s="86"/>
      <c r="G1613" s="86"/>
      <c r="H1613" s="86"/>
      <c r="I1613" s="86"/>
      <c r="J1613" s="115"/>
      <c r="K1613" s="115"/>
    </row>
    <row r="1614" spans="1:11" ht="15" customHeight="1" x14ac:dyDescent="0.25">
      <c r="A1614" s="321"/>
      <c r="B1614" s="251"/>
      <c r="C1614" s="319"/>
      <c r="D1614" s="320"/>
      <c r="E1614" s="320"/>
      <c r="F1614" s="320"/>
      <c r="G1614" s="320"/>
      <c r="H1614" s="320"/>
      <c r="I1614" s="320"/>
      <c r="J1614" s="115"/>
      <c r="K1614" s="115"/>
    </row>
    <row r="1615" spans="1:11" ht="15" customHeight="1" x14ac:dyDescent="0.25">
      <c r="A1615" s="321"/>
      <c r="B1615" s="251"/>
      <c r="J1615" s="115"/>
      <c r="K1615" s="115"/>
    </row>
    <row r="1616" spans="1:11" ht="15" customHeight="1" x14ac:dyDescent="0.25">
      <c r="J1616" s="115"/>
      <c r="K1616" s="115"/>
    </row>
    <row r="1617" spans="1:11" ht="15" customHeight="1" x14ac:dyDescent="0.25">
      <c r="J1617" s="115"/>
      <c r="K1617" s="115"/>
    </row>
    <row r="1618" spans="1:11" ht="15" customHeight="1" x14ac:dyDescent="0.25">
      <c r="J1618" s="115"/>
      <c r="K1618" s="115"/>
    </row>
    <row r="1619" spans="1:11" ht="15" customHeight="1" x14ac:dyDescent="0.25">
      <c r="J1619" s="115"/>
      <c r="K1619" s="115"/>
    </row>
    <row r="1620" spans="1:11" ht="15" customHeight="1" x14ac:dyDescent="0.25">
      <c r="C1620" s="319"/>
      <c r="D1620" s="320"/>
      <c r="J1620" s="115"/>
      <c r="K1620" s="115"/>
    </row>
    <row r="1621" spans="1:11" ht="15" customHeight="1" x14ac:dyDescent="0.25">
      <c r="A1621" s="321"/>
      <c r="B1621" s="251"/>
      <c r="J1621" s="115"/>
      <c r="K1621" s="115"/>
    </row>
    <row r="1622" spans="1:11" ht="15" customHeight="1" x14ac:dyDescent="0.25">
      <c r="E1622" s="340"/>
      <c r="F1622" s="86"/>
      <c r="G1622" s="86"/>
      <c r="H1622" s="86"/>
      <c r="I1622" s="86"/>
      <c r="J1622" s="115"/>
      <c r="K1622" s="115"/>
    </row>
    <row r="1623" spans="1:11" ht="15" customHeight="1" x14ac:dyDescent="0.25">
      <c r="E1623" s="340"/>
      <c r="F1623" s="86"/>
      <c r="G1623" s="86"/>
      <c r="H1623" s="86"/>
      <c r="I1623" s="86"/>
      <c r="J1623" s="115"/>
      <c r="K1623" s="115"/>
    </row>
    <row r="1624" spans="1:11" ht="15" customHeight="1" x14ac:dyDescent="0.25">
      <c r="E1624" s="340"/>
      <c r="F1624" s="86"/>
      <c r="G1624" s="86"/>
      <c r="H1624" s="86"/>
      <c r="I1624" s="86"/>
      <c r="J1624" s="115"/>
      <c r="K1624" s="115"/>
    </row>
    <row r="1625" spans="1:11" ht="15" customHeight="1" x14ac:dyDescent="0.25">
      <c r="F1625" s="86"/>
      <c r="G1625" s="86"/>
      <c r="H1625" s="86"/>
      <c r="I1625" s="86"/>
      <c r="J1625" s="115"/>
      <c r="K1625" s="115"/>
    </row>
    <row r="1626" spans="1:11" ht="15" customHeight="1" x14ac:dyDescent="0.25">
      <c r="F1626" s="86"/>
      <c r="G1626" s="86"/>
      <c r="H1626" s="86"/>
      <c r="I1626" s="86"/>
      <c r="J1626" s="115"/>
      <c r="K1626" s="115"/>
    </row>
    <row r="1627" spans="1:11" ht="15" customHeight="1" x14ac:dyDescent="0.25">
      <c r="E1627" s="340"/>
      <c r="F1627" s="86"/>
      <c r="G1627" s="86"/>
      <c r="H1627" s="86"/>
      <c r="I1627" s="86"/>
      <c r="J1627" s="115"/>
      <c r="K1627" s="115"/>
    </row>
    <row r="1628" spans="1:11" ht="15" customHeight="1" x14ac:dyDescent="0.25">
      <c r="A1628" s="321"/>
      <c r="B1628" s="251"/>
      <c r="C1628" s="319"/>
      <c r="D1628" s="320"/>
      <c r="E1628" s="320"/>
      <c r="F1628" s="286"/>
      <c r="G1628" s="286"/>
      <c r="H1628" s="286"/>
      <c r="I1628" s="286"/>
      <c r="J1628" s="115"/>
      <c r="K1628" s="115"/>
    </row>
    <row r="1629" spans="1:11" ht="15" customHeight="1" x14ac:dyDescent="0.25">
      <c r="A1629" s="321"/>
      <c r="B1629" s="251"/>
      <c r="C1629" s="319"/>
      <c r="D1629" s="320"/>
      <c r="E1629" s="320"/>
      <c r="F1629" s="286"/>
      <c r="G1629" s="286"/>
      <c r="H1629" s="286"/>
      <c r="I1629" s="286"/>
      <c r="J1629" s="115"/>
      <c r="K1629" s="115"/>
    </row>
    <row r="1630" spans="1:11" ht="15" customHeight="1" x14ac:dyDescent="0.25">
      <c r="A1630" s="321"/>
      <c r="B1630" s="251"/>
      <c r="C1630" s="319"/>
      <c r="D1630" s="320"/>
      <c r="E1630" s="320"/>
      <c r="F1630" s="286"/>
      <c r="G1630" s="286"/>
      <c r="H1630" s="286"/>
      <c r="I1630" s="286"/>
      <c r="J1630" s="115"/>
      <c r="K1630" s="115"/>
    </row>
    <row r="1631" spans="1:11" ht="15" customHeight="1" x14ac:dyDescent="0.25">
      <c r="F1631" s="86"/>
      <c r="G1631" s="86"/>
      <c r="H1631" s="86"/>
      <c r="I1631" s="86"/>
      <c r="J1631" s="115"/>
      <c r="K1631" s="115"/>
    </row>
    <row r="1632" spans="1:11" ht="15" customHeight="1" x14ac:dyDescent="0.25">
      <c r="A1632" s="321"/>
      <c r="F1632" s="86"/>
      <c r="G1632" s="86"/>
      <c r="H1632" s="86"/>
      <c r="I1632" s="86"/>
      <c r="J1632" s="115"/>
      <c r="K1632" s="115"/>
    </row>
    <row r="1633" spans="1:11" ht="15" customHeight="1" x14ac:dyDescent="0.25">
      <c r="F1633" s="86"/>
      <c r="G1633" s="86"/>
      <c r="H1633" s="86"/>
      <c r="I1633" s="86"/>
      <c r="J1633" s="115"/>
      <c r="K1633" s="115"/>
    </row>
    <row r="1634" spans="1:11" ht="15" customHeight="1" x14ac:dyDescent="0.25">
      <c r="E1634" s="340"/>
      <c r="F1634" s="86"/>
      <c r="G1634" s="86"/>
      <c r="H1634" s="86"/>
      <c r="I1634" s="86"/>
      <c r="J1634" s="115"/>
      <c r="K1634" s="115"/>
    </row>
    <row r="1635" spans="1:11" ht="15" customHeight="1" x14ac:dyDescent="0.25">
      <c r="E1635" s="340"/>
      <c r="F1635" s="86"/>
      <c r="G1635" s="86"/>
      <c r="H1635" s="86"/>
      <c r="I1635" s="86"/>
      <c r="J1635" s="115"/>
      <c r="K1635" s="115"/>
    </row>
    <row r="1636" spans="1:11" ht="15" customHeight="1" x14ac:dyDescent="0.25">
      <c r="E1636" s="340"/>
      <c r="F1636" s="86"/>
      <c r="G1636" s="86"/>
      <c r="H1636" s="86"/>
      <c r="I1636" s="86"/>
      <c r="J1636" s="115"/>
      <c r="K1636" s="115"/>
    </row>
    <row r="1637" spans="1:11" ht="15" customHeight="1" x14ac:dyDescent="0.25">
      <c r="E1637" s="340"/>
      <c r="F1637" s="86"/>
      <c r="G1637" s="86"/>
      <c r="H1637" s="86"/>
      <c r="I1637" s="86"/>
      <c r="J1637" s="115"/>
      <c r="K1637" s="115"/>
    </row>
    <row r="1638" spans="1:11" ht="15" customHeight="1" x14ac:dyDescent="0.25">
      <c r="E1638" s="340"/>
      <c r="F1638" s="86"/>
      <c r="G1638" s="86"/>
      <c r="H1638" s="86"/>
      <c r="I1638" s="86"/>
      <c r="J1638" s="115"/>
      <c r="K1638" s="115"/>
    </row>
    <row r="1639" spans="1:11" ht="15" customHeight="1" x14ac:dyDescent="0.25">
      <c r="E1639" s="340"/>
      <c r="F1639" s="86"/>
      <c r="G1639" s="86"/>
      <c r="H1639" s="86"/>
      <c r="I1639" s="86"/>
      <c r="J1639" s="115"/>
      <c r="K1639" s="115"/>
    </row>
    <row r="1640" spans="1:11" ht="15" customHeight="1" x14ac:dyDescent="0.25">
      <c r="E1640" s="340"/>
      <c r="F1640" s="86"/>
      <c r="G1640" s="86"/>
      <c r="H1640" s="86"/>
      <c r="I1640" s="86"/>
      <c r="J1640" s="115"/>
      <c r="K1640" s="115"/>
    </row>
    <row r="1641" spans="1:11" ht="15" customHeight="1" x14ac:dyDescent="0.25">
      <c r="E1641" s="340"/>
      <c r="F1641" s="86"/>
      <c r="G1641" s="86"/>
      <c r="H1641" s="86"/>
      <c r="I1641" s="86"/>
      <c r="J1641" s="115"/>
      <c r="K1641" s="115"/>
    </row>
    <row r="1642" spans="1:11" ht="15" customHeight="1" x14ac:dyDescent="0.25">
      <c r="F1642" s="86"/>
      <c r="G1642" s="86"/>
      <c r="H1642" s="86"/>
      <c r="I1642" s="86"/>
      <c r="J1642" s="115"/>
      <c r="K1642" s="115"/>
    </row>
    <row r="1643" spans="1:11" ht="15" customHeight="1" x14ac:dyDescent="0.25">
      <c r="A1643" s="321"/>
      <c r="F1643" s="286"/>
      <c r="G1643" s="286"/>
      <c r="H1643" s="286"/>
      <c r="I1643" s="286"/>
      <c r="J1643" s="115"/>
      <c r="K1643" s="115"/>
    </row>
    <row r="1644" spans="1:11" ht="15" customHeight="1" x14ac:dyDescent="0.25">
      <c r="A1644" s="321"/>
      <c r="F1644" s="286"/>
      <c r="G1644" s="286"/>
      <c r="H1644" s="286"/>
      <c r="I1644" s="286"/>
      <c r="J1644" s="115"/>
      <c r="K1644" s="115"/>
    </row>
    <row r="1645" spans="1:11" ht="15" customHeight="1" x14ac:dyDescent="0.25">
      <c r="A1645" s="321"/>
      <c r="F1645" s="286"/>
      <c r="G1645" s="286"/>
      <c r="H1645" s="286"/>
      <c r="I1645" s="286"/>
      <c r="J1645" s="115"/>
      <c r="K1645" s="115"/>
    </row>
    <row r="1646" spans="1:11" ht="15" customHeight="1" x14ac:dyDescent="0.25">
      <c r="A1646" s="321"/>
      <c r="F1646" s="286"/>
      <c r="G1646" s="286"/>
      <c r="H1646" s="286"/>
      <c r="I1646" s="286"/>
      <c r="J1646" s="115"/>
      <c r="K1646" s="115"/>
    </row>
    <row r="1647" spans="1:11" ht="15" customHeight="1" x14ac:dyDescent="0.25">
      <c r="F1647" s="86"/>
      <c r="G1647" s="86"/>
      <c r="H1647" s="86"/>
      <c r="I1647" s="86"/>
      <c r="J1647" s="115"/>
      <c r="K1647" s="115"/>
    </row>
    <row r="1648" spans="1:11" ht="15" customHeight="1" x14ac:dyDescent="0.25">
      <c r="A1648" s="321"/>
      <c r="F1648" s="86"/>
      <c r="G1648" s="86"/>
      <c r="H1648" s="86"/>
      <c r="I1648" s="86"/>
      <c r="J1648" s="115"/>
      <c r="K1648" s="115"/>
    </row>
    <row r="1649" spans="1:11" ht="15" customHeight="1" x14ac:dyDescent="0.25">
      <c r="E1649" s="340"/>
      <c r="F1649" s="86"/>
      <c r="G1649" s="86"/>
      <c r="H1649" s="86"/>
      <c r="I1649" s="86"/>
      <c r="J1649" s="115"/>
      <c r="K1649" s="115"/>
    </row>
    <row r="1650" spans="1:11" ht="15" customHeight="1" x14ac:dyDescent="0.25">
      <c r="E1650" s="340"/>
      <c r="F1650" s="86"/>
      <c r="G1650" s="86"/>
      <c r="H1650" s="86"/>
      <c r="I1650" s="86"/>
      <c r="J1650" s="115"/>
      <c r="K1650" s="115"/>
    </row>
    <row r="1651" spans="1:11" ht="15" customHeight="1" x14ac:dyDescent="0.25">
      <c r="F1651" s="86"/>
      <c r="G1651" s="86"/>
      <c r="H1651" s="86"/>
      <c r="I1651" s="86"/>
      <c r="J1651" s="115"/>
      <c r="K1651" s="115"/>
    </row>
    <row r="1652" spans="1:11" ht="15" customHeight="1" x14ac:dyDescent="0.25">
      <c r="A1652" s="321"/>
      <c r="F1652" s="286"/>
      <c r="G1652" s="286"/>
      <c r="H1652" s="286"/>
      <c r="I1652" s="286"/>
      <c r="J1652" s="115"/>
      <c r="K1652" s="115"/>
    </row>
    <row r="1653" spans="1:11" ht="15" customHeight="1" x14ac:dyDescent="0.25">
      <c r="F1653" s="86"/>
      <c r="G1653" s="86"/>
      <c r="H1653" s="86"/>
      <c r="I1653" s="86"/>
      <c r="J1653" s="115"/>
      <c r="K1653" s="115"/>
    </row>
    <row r="1654" spans="1:11" ht="15" customHeight="1" x14ac:dyDescent="0.25">
      <c r="A1654" s="321"/>
      <c r="F1654" s="86"/>
      <c r="G1654" s="86"/>
      <c r="H1654" s="86"/>
      <c r="I1654" s="86"/>
      <c r="J1654" s="115"/>
      <c r="K1654" s="115"/>
    </row>
    <row r="1655" spans="1:11" ht="15" customHeight="1" x14ac:dyDescent="0.25">
      <c r="E1655" s="340"/>
      <c r="F1655" s="86"/>
      <c r="G1655" s="86"/>
      <c r="H1655" s="86"/>
      <c r="I1655" s="86"/>
      <c r="J1655" s="115"/>
      <c r="K1655" s="115"/>
    </row>
    <row r="1656" spans="1:11" ht="15" customHeight="1" x14ac:dyDescent="0.25">
      <c r="A1656" s="321"/>
      <c r="B1656" s="251"/>
      <c r="C1656" s="319"/>
      <c r="D1656" s="320"/>
      <c r="E1656" s="320"/>
      <c r="F1656" s="286"/>
      <c r="G1656" s="286"/>
      <c r="H1656" s="286"/>
      <c r="I1656" s="286"/>
      <c r="J1656" s="115"/>
      <c r="K1656" s="115"/>
    </row>
    <row r="1657" spans="1:11" ht="15" customHeight="1" x14ac:dyDescent="0.25">
      <c r="F1657" s="86"/>
      <c r="G1657" s="86"/>
      <c r="H1657" s="86"/>
      <c r="I1657" s="86"/>
      <c r="J1657" s="115"/>
      <c r="K1657" s="115"/>
    </row>
    <row r="1658" spans="1:11" ht="15" customHeight="1" x14ac:dyDescent="0.25">
      <c r="F1658" s="86"/>
      <c r="G1658" s="86"/>
      <c r="H1658" s="86"/>
      <c r="I1658" s="86"/>
      <c r="J1658" s="115"/>
      <c r="K1658" s="115"/>
    </row>
    <row r="1659" spans="1:11" ht="15" customHeight="1" x14ac:dyDescent="0.25">
      <c r="A1659" s="321"/>
      <c r="F1659" s="286"/>
      <c r="G1659" s="286"/>
      <c r="H1659" s="286"/>
      <c r="I1659" s="286"/>
      <c r="J1659" s="115"/>
      <c r="K1659" s="115"/>
    </row>
    <row r="1660" spans="1:11" ht="15" customHeight="1" x14ac:dyDescent="0.25">
      <c r="J1660" s="115"/>
      <c r="K1660" s="115"/>
    </row>
    <row r="1661" spans="1:11" ht="15" customHeight="1" x14ac:dyDescent="0.25">
      <c r="A1661" s="321"/>
      <c r="B1661" s="251"/>
      <c r="J1661" s="115"/>
      <c r="K1661" s="115"/>
    </row>
    <row r="1662" spans="1:11" ht="15" customHeight="1" x14ac:dyDescent="0.25">
      <c r="A1662" s="321"/>
      <c r="B1662" s="251"/>
      <c r="J1662" s="115"/>
      <c r="K1662" s="115"/>
    </row>
    <row r="1663" spans="1:11" ht="15" customHeight="1" x14ac:dyDescent="0.25">
      <c r="A1663" s="321"/>
      <c r="B1663" s="251"/>
      <c r="J1663" s="115"/>
      <c r="K1663" s="115"/>
    </row>
    <row r="1664" spans="1:11" ht="15" customHeight="1" x14ac:dyDescent="0.25">
      <c r="A1664" s="321"/>
      <c r="B1664" s="251"/>
      <c r="J1664" s="115"/>
      <c r="K1664" s="115"/>
    </row>
    <row r="1665" spans="1:11" ht="15" customHeight="1" x14ac:dyDescent="0.25">
      <c r="A1665" s="321"/>
      <c r="B1665" s="251"/>
      <c r="J1665" s="115"/>
      <c r="K1665" s="115"/>
    </row>
    <row r="1666" spans="1:11" ht="15" customHeight="1" x14ac:dyDescent="0.25">
      <c r="J1666" s="115"/>
      <c r="K1666" s="115"/>
    </row>
    <row r="1667" spans="1:11" ht="15" customHeight="1" x14ac:dyDescent="0.25">
      <c r="J1667" s="115"/>
      <c r="K1667" s="115"/>
    </row>
    <row r="1668" spans="1:11" ht="15" customHeight="1" x14ac:dyDescent="0.25">
      <c r="C1668" s="319"/>
      <c r="D1668" s="320"/>
      <c r="J1668" s="115"/>
      <c r="K1668" s="115"/>
    </row>
    <row r="1669" spans="1:11" ht="15" customHeight="1" x14ac:dyDescent="0.25">
      <c r="A1669" s="321"/>
      <c r="B1669" s="251"/>
      <c r="J1669" s="115"/>
      <c r="K1669" s="115"/>
    </row>
    <row r="1670" spans="1:11" ht="15" customHeight="1" x14ac:dyDescent="0.25">
      <c r="E1670" s="340"/>
      <c r="F1670" s="86"/>
      <c r="G1670" s="86"/>
      <c r="H1670" s="86"/>
      <c r="I1670" s="86"/>
      <c r="J1670" s="115"/>
      <c r="K1670" s="115"/>
    </row>
    <row r="1671" spans="1:11" ht="15" customHeight="1" x14ac:dyDescent="0.25">
      <c r="E1671" s="340"/>
      <c r="F1671" s="86"/>
      <c r="G1671" s="86"/>
      <c r="H1671" s="86"/>
      <c r="I1671" s="86"/>
      <c r="J1671" s="115"/>
      <c r="K1671" s="115"/>
    </row>
    <row r="1672" spans="1:11" ht="15" customHeight="1" x14ac:dyDescent="0.25">
      <c r="E1672" s="340"/>
      <c r="F1672" s="86"/>
      <c r="G1672" s="86"/>
      <c r="H1672" s="86"/>
      <c r="I1672" s="86"/>
      <c r="J1672" s="115"/>
      <c r="K1672" s="115"/>
    </row>
    <row r="1673" spans="1:11" ht="15" customHeight="1" x14ac:dyDescent="0.25">
      <c r="F1673" s="86"/>
      <c r="G1673" s="86"/>
      <c r="H1673" s="86"/>
      <c r="I1673" s="86"/>
      <c r="J1673" s="115"/>
      <c r="K1673" s="115"/>
    </row>
    <row r="1674" spans="1:11" ht="15" customHeight="1" x14ac:dyDescent="0.25">
      <c r="E1674" s="340"/>
      <c r="F1674" s="86"/>
      <c r="G1674" s="86"/>
      <c r="H1674" s="86"/>
      <c r="I1674" s="86"/>
      <c r="J1674" s="115"/>
      <c r="K1674" s="115"/>
    </row>
    <row r="1675" spans="1:11" ht="15" customHeight="1" x14ac:dyDescent="0.25">
      <c r="F1675" s="86"/>
      <c r="G1675" s="86"/>
      <c r="H1675" s="86"/>
      <c r="I1675" s="86"/>
      <c r="J1675" s="115"/>
      <c r="K1675" s="115"/>
    </row>
    <row r="1676" spans="1:11" ht="15" customHeight="1" x14ac:dyDescent="0.25">
      <c r="F1676" s="86"/>
      <c r="G1676" s="86"/>
      <c r="H1676" s="86"/>
      <c r="I1676" s="86"/>
      <c r="J1676" s="115"/>
      <c r="K1676" s="115"/>
    </row>
    <row r="1677" spans="1:11" ht="15" customHeight="1" x14ac:dyDescent="0.25">
      <c r="A1677" s="321"/>
      <c r="B1677" s="251"/>
      <c r="C1677" s="319"/>
      <c r="D1677" s="320"/>
      <c r="E1677" s="320"/>
      <c r="F1677" s="286"/>
      <c r="G1677" s="286"/>
      <c r="H1677" s="286"/>
      <c r="I1677" s="286"/>
      <c r="J1677" s="115"/>
      <c r="K1677" s="115"/>
    </row>
    <row r="1678" spans="1:11" ht="15" customHeight="1" x14ac:dyDescent="0.25">
      <c r="A1678" s="321"/>
      <c r="B1678" s="251"/>
      <c r="C1678" s="319"/>
      <c r="D1678" s="320"/>
      <c r="E1678" s="320"/>
      <c r="F1678" s="286"/>
      <c r="G1678" s="286"/>
      <c r="H1678" s="286"/>
      <c r="I1678" s="286"/>
      <c r="J1678" s="115"/>
      <c r="K1678" s="115"/>
    </row>
    <row r="1679" spans="1:11" ht="15" customHeight="1" x14ac:dyDescent="0.25">
      <c r="A1679" s="321"/>
      <c r="B1679" s="251"/>
      <c r="C1679" s="319"/>
      <c r="D1679" s="320"/>
      <c r="E1679" s="320"/>
      <c r="F1679" s="286"/>
      <c r="G1679" s="286"/>
      <c r="H1679" s="286"/>
      <c r="I1679" s="286"/>
      <c r="J1679" s="115"/>
      <c r="K1679" s="115"/>
    </row>
    <row r="1680" spans="1:11" ht="15" customHeight="1" x14ac:dyDescent="0.25">
      <c r="F1680" s="86"/>
      <c r="G1680" s="86"/>
      <c r="H1680" s="86"/>
      <c r="I1680" s="86"/>
      <c r="J1680" s="115"/>
      <c r="K1680" s="115"/>
    </row>
    <row r="1681" spans="1:11" ht="15" customHeight="1" x14ac:dyDescent="0.25">
      <c r="A1681" s="321"/>
      <c r="F1681" s="86"/>
      <c r="G1681" s="86"/>
      <c r="H1681" s="86"/>
      <c r="I1681" s="86"/>
      <c r="J1681" s="115"/>
      <c r="K1681" s="115"/>
    </row>
    <row r="1682" spans="1:11" ht="15" customHeight="1" x14ac:dyDescent="0.25">
      <c r="F1682" s="86"/>
      <c r="G1682" s="86"/>
      <c r="H1682" s="86"/>
      <c r="I1682" s="286"/>
      <c r="J1682" s="115"/>
      <c r="K1682" s="115"/>
    </row>
    <row r="1683" spans="1:11" ht="15" customHeight="1" x14ac:dyDescent="0.25">
      <c r="E1683" s="340"/>
      <c r="F1683" s="86"/>
      <c r="G1683" s="86"/>
      <c r="H1683" s="86"/>
      <c r="I1683" s="86"/>
      <c r="J1683" s="115"/>
      <c r="K1683" s="115"/>
    </row>
    <row r="1684" spans="1:11" ht="15" customHeight="1" x14ac:dyDescent="0.25">
      <c r="E1684" s="340"/>
      <c r="F1684" s="86"/>
      <c r="G1684" s="86"/>
      <c r="H1684" s="86"/>
      <c r="I1684" s="86"/>
      <c r="J1684" s="115"/>
      <c r="K1684" s="115"/>
    </row>
    <row r="1685" spans="1:11" ht="15" customHeight="1" x14ac:dyDescent="0.25">
      <c r="E1685" s="340"/>
      <c r="F1685" s="86"/>
      <c r="G1685" s="86"/>
      <c r="H1685" s="86"/>
      <c r="I1685" s="86"/>
      <c r="J1685" s="115"/>
      <c r="K1685" s="115"/>
    </row>
    <row r="1686" spans="1:11" ht="15" customHeight="1" x14ac:dyDescent="0.25">
      <c r="E1686" s="340"/>
      <c r="F1686" s="86"/>
      <c r="G1686" s="86"/>
      <c r="H1686" s="86"/>
      <c r="I1686" s="86"/>
      <c r="J1686" s="115"/>
      <c r="K1686" s="115"/>
    </row>
    <row r="1687" spans="1:11" ht="15" customHeight="1" x14ac:dyDescent="0.25">
      <c r="E1687" s="340"/>
      <c r="F1687" s="86"/>
      <c r="G1687" s="86"/>
      <c r="H1687" s="86"/>
      <c r="I1687" s="86"/>
      <c r="J1687" s="115"/>
      <c r="K1687" s="115"/>
    </row>
    <row r="1688" spans="1:11" ht="15" customHeight="1" x14ac:dyDescent="0.25">
      <c r="E1688" s="340"/>
      <c r="F1688" s="86"/>
      <c r="G1688" s="86"/>
      <c r="H1688" s="86"/>
      <c r="I1688" s="86"/>
      <c r="J1688" s="115"/>
      <c r="K1688" s="115"/>
    </row>
    <row r="1689" spans="1:11" ht="15" customHeight="1" x14ac:dyDescent="0.25">
      <c r="F1689" s="86"/>
      <c r="G1689" s="86"/>
      <c r="H1689" s="86"/>
      <c r="I1689" s="86"/>
      <c r="J1689" s="115"/>
      <c r="K1689" s="115"/>
    </row>
    <row r="1690" spans="1:11" ht="15" customHeight="1" x14ac:dyDescent="0.25">
      <c r="A1690" s="321"/>
      <c r="F1690" s="286"/>
      <c r="G1690" s="286"/>
      <c r="H1690" s="286"/>
      <c r="I1690" s="286"/>
      <c r="J1690" s="115"/>
      <c r="K1690" s="115"/>
    </row>
    <row r="1691" spans="1:11" ht="15" customHeight="1" x14ac:dyDescent="0.25">
      <c r="A1691" s="321"/>
      <c r="F1691" s="286"/>
      <c r="G1691" s="286"/>
      <c r="H1691" s="286"/>
      <c r="I1691" s="286"/>
      <c r="J1691" s="115"/>
      <c r="K1691" s="115"/>
    </row>
    <row r="1692" spans="1:11" ht="15" customHeight="1" x14ac:dyDescent="0.25">
      <c r="A1692" s="321"/>
      <c r="F1692" s="286"/>
      <c r="G1692" s="286"/>
      <c r="H1692" s="286"/>
      <c r="I1692" s="286"/>
      <c r="J1692" s="115"/>
      <c r="K1692" s="115"/>
    </row>
    <row r="1693" spans="1:11" ht="15" customHeight="1" x14ac:dyDescent="0.25">
      <c r="A1693" s="321"/>
      <c r="F1693" s="286"/>
      <c r="G1693" s="286"/>
      <c r="H1693" s="286"/>
      <c r="I1693" s="286"/>
      <c r="J1693" s="115"/>
      <c r="K1693" s="115"/>
    </row>
    <row r="1694" spans="1:11" ht="15" customHeight="1" x14ac:dyDescent="0.25">
      <c r="F1694" s="86"/>
      <c r="G1694" s="86"/>
      <c r="H1694" s="86"/>
      <c r="I1694" s="86"/>
      <c r="J1694" s="115"/>
      <c r="K1694" s="115"/>
    </row>
    <row r="1695" spans="1:11" ht="15" customHeight="1" x14ac:dyDescent="0.25">
      <c r="A1695" s="321"/>
      <c r="F1695" s="86"/>
      <c r="G1695" s="86"/>
      <c r="H1695" s="86"/>
      <c r="I1695" s="86"/>
      <c r="J1695" s="115"/>
      <c r="K1695" s="115"/>
    </row>
    <row r="1696" spans="1:11" ht="15" customHeight="1" x14ac:dyDescent="0.25">
      <c r="F1696" s="86"/>
      <c r="G1696" s="86"/>
      <c r="H1696" s="86"/>
      <c r="I1696" s="86"/>
      <c r="J1696" s="115"/>
      <c r="K1696" s="115"/>
    </row>
    <row r="1697" spans="1:11" ht="15" customHeight="1" x14ac:dyDescent="0.25">
      <c r="F1697" s="86"/>
      <c r="G1697" s="86"/>
      <c r="H1697" s="86"/>
      <c r="I1697" s="86"/>
      <c r="J1697" s="115"/>
      <c r="K1697" s="115"/>
    </row>
    <row r="1698" spans="1:11" ht="15" customHeight="1" x14ac:dyDescent="0.25">
      <c r="F1698" s="86"/>
      <c r="G1698" s="86"/>
      <c r="H1698" s="86"/>
      <c r="I1698" s="86"/>
      <c r="J1698" s="115"/>
      <c r="K1698" s="115"/>
    </row>
    <row r="1699" spans="1:11" ht="15" customHeight="1" x14ac:dyDescent="0.25">
      <c r="A1699" s="321"/>
      <c r="F1699" s="286"/>
      <c r="G1699" s="286"/>
      <c r="H1699" s="286"/>
      <c r="I1699" s="286"/>
      <c r="J1699" s="115"/>
      <c r="K1699" s="115"/>
    </row>
    <row r="1700" spans="1:11" ht="15" customHeight="1" x14ac:dyDescent="0.25">
      <c r="A1700" s="321"/>
      <c r="F1700" s="286"/>
      <c r="G1700" s="286"/>
      <c r="H1700" s="286"/>
      <c r="I1700" s="286"/>
      <c r="J1700" s="115"/>
      <c r="K1700" s="115"/>
    </row>
    <row r="1701" spans="1:11" ht="15" customHeight="1" x14ac:dyDescent="0.25">
      <c r="A1701" s="321"/>
      <c r="F1701" s="286"/>
      <c r="G1701" s="286"/>
      <c r="H1701" s="286"/>
      <c r="I1701" s="286"/>
      <c r="J1701" s="115"/>
      <c r="K1701" s="115"/>
    </row>
    <row r="1702" spans="1:11" ht="15" customHeight="1" x14ac:dyDescent="0.25">
      <c r="A1702" s="321"/>
      <c r="F1702" s="86"/>
      <c r="G1702" s="86"/>
      <c r="H1702" s="86"/>
      <c r="I1702" s="86"/>
      <c r="J1702" s="115"/>
      <c r="K1702" s="115"/>
    </row>
    <row r="1703" spans="1:11" ht="15" customHeight="1" x14ac:dyDescent="0.25">
      <c r="A1703" s="321"/>
      <c r="B1703" s="251"/>
      <c r="C1703" s="319"/>
      <c r="D1703" s="320"/>
      <c r="E1703" s="320"/>
      <c r="F1703" s="286"/>
      <c r="G1703" s="286"/>
      <c r="H1703" s="286"/>
      <c r="I1703" s="286"/>
      <c r="J1703" s="115"/>
      <c r="K1703" s="115"/>
    </row>
    <row r="1704" spans="1:11" ht="15" customHeight="1" x14ac:dyDescent="0.25">
      <c r="E1704" s="340"/>
      <c r="F1704" s="86"/>
      <c r="G1704" s="86"/>
      <c r="H1704" s="86"/>
      <c r="I1704" s="86"/>
      <c r="J1704" s="115"/>
      <c r="K1704" s="115"/>
    </row>
    <row r="1705" spans="1:11" ht="15" customHeight="1" x14ac:dyDescent="0.25">
      <c r="F1705" s="86"/>
      <c r="G1705" s="86"/>
      <c r="H1705" s="86"/>
      <c r="I1705" s="86"/>
      <c r="J1705" s="115"/>
      <c r="K1705" s="115"/>
    </row>
    <row r="1706" spans="1:11" ht="15" customHeight="1" x14ac:dyDescent="0.25">
      <c r="F1706" s="86"/>
      <c r="G1706" s="86"/>
      <c r="H1706" s="86"/>
      <c r="I1706" s="86"/>
      <c r="J1706" s="115"/>
      <c r="K1706" s="115"/>
    </row>
    <row r="1707" spans="1:11" ht="15" customHeight="1" x14ac:dyDescent="0.25">
      <c r="F1707" s="86"/>
      <c r="G1707" s="86"/>
      <c r="H1707" s="86"/>
      <c r="I1707" s="86"/>
      <c r="J1707" s="115"/>
      <c r="K1707" s="115"/>
    </row>
    <row r="1708" spans="1:11" ht="15" customHeight="1" x14ac:dyDescent="0.25">
      <c r="J1708" s="115"/>
      <c r="K1708" s="115"/>
    </row>
    <row r="1709" spans="1:11" ht="15" customHeight="1" x14ac:dyDescent="0.25">
      <c r="A1709" s="321"/>
      <c r="F1709" s="320"/>
      <c r="G1709" s="320"/>
      <c r="H1709" s="320"/>
      <c r="I1709" s="320"/>
      <c r="J1709" s="115"/>
      <c r="K1709" s="115"/>
    </row>
    <row r="1710" spans="1:11" ht="15" customHeight="1" x14ac:dyDescent="0.25">
      <c r="J1710" s="115"/>
      <c r="K1710" s="115"/>
    </row>
    <row r="1711" spans="1:11" ht="15" customHeight="1" x14ac:dyDescent="0.25">
      <c r="J1711" s="115"/>
      <c r="K1711" s="115"/>
    </row>
    <row r="1712" spans="1:11" ht="15" customHeight="1" x14ac:dyDescent="0.25">
      <c r="J1712" s="115"/>
      <c r="K1712" s="115"/>
    </row>
    <row r="1713" spans="1:11" ht="15" customHeight="1" x14ac:dyDescent="0.25">
      <c r="J1713" s="115"/>
      <c r="K1713" s="115"/>
    </row>
    <row r="1714" spans="1:11" ht="15" customHeight="1" x14ac:dyDescent="0.25">
      <c r="J1714" s="115"/>
      <c r="K1714" s="115"/>
    </row>
    <row r="1715" spans="1:11" ht="15" customHeight="1" x14ac:dyDescent="0.25">
      <c r="J1715" s="115"/>
      <c r="K1715" s="115"/>
    </row>
    <row r="1716" spans="1:11" ht="15" customHeight="1" x14ac:dyDescent="0.25">
      <c r="C1716" s="319"/>
      <c r="D1716" s="320"/>
      <c r="J1716" s="115"/>
      <c r="K1716" s="115"/>
    </row>
    <row r="1717" spans="1:11" ht="15" customHeight="1" x14ac:dyDescent="0.25">
      <c r="A1717" s="321"/>
      <c r="B1717" s="251"/>
      <c r="J1717" s="115"/>
      <c r="K1717" s="115"/>
    </row>
    <row r="1718" spans="1:11" ht="15" customHeight="1" x14ac:dyDescent="0.25">
      <c r="E1718" s="340"/>
      <c r="F1718" s="86"/>
      <c r="G1718" s="86"/>
      <c r="H1718" s="86"/>
      <c r="I1718" s="86"/>
      <c r="J1718" s="115"/>
      <c r="K1718" s="115"/>
    </row>
    <row r="1719" spans="1:11" ht="15" customHeight="1" x14ac:dyDescent="0.25">
      <c r="E1719" s="340"/>
      <c r="F1719" s="86"/>
      <c r="G1719" s="86"/>
      <c r="H1719" s="86"/>
      <c r="I1719" s="86"/>
      <c r="J1719" s="115"/>
      <c r="K1719" s="115"/>
    </row>
    <row r="1720" spans="1:11" ht="15" customHeight="1" x14ac:dyDescent="0.25">
      <c r="E1720" s="340"/>
      <c r="F1720" s="86"/>
      <c r="G1720" s="86"/>
      <c r="H1720" s="86"/>
      <c r="I1720" s="86"/>
      <c r="J1720" s="115"/>
      <c r="K1720" s="115"/>
    </row>
    <row r="1721" spans="1:11" ht="15" customHeight="1" x14ac:dyDescent="0.25">
      <c r="E1721" s="340"/>
      <c r="F1721" s="86"/>
      <c r="G1721" s="86"/>
      <c r="H1721" s="86"/>
      <c r="I1721" s="86"/>
      <c r="J1721" s="115"/>
      <c r="K1721" s="115"/>
    </row>
    <row r="1722" spans="1:11" ht="15" customHeight="1" x14ac:dyDescent="0.25">
      <c r="F1722" s="86"/>
      <c r="G1722" s="86"/>
      <c r="H1722" s="86"/>
      <c r="I1722" s="86"/>
      <c r="J1722" s="115"/>
      <c r="K1722" s="115"/>
    </row>
    <row r="1723" spans="1:11" ht="15" customHeight="1" x14ac:dyDescent="0.25">
      <c r="F1723" s="86"/>
      <c r="G1723" s="86"/>
      <c r="H1723" s="86"/>
      <c r="I1723" s="86"/>
      <c r="J1723" s="115"/>
      <c r="K1723" s="115"/>
    </row>
    <row r="1724" spans="1:11" ht="15" customHeight="1" x14ac:dyDescent="0.25">
      <c r="A1724" s="321"/>
      <c r="B1724" s="251"/>
      <c r="C1724" s="319"/>
      <c r="D1724" s="320"/>
      <c r="E1724" s="320"/>
      <c r="F1724" s="286"/>
      <c r="G1724" s="286"/>
      <c r="H1724" s="286"/>
      <c r="I1724" s="286"/>
      <c r="J1724" s="115"/>
      <c r="K1724" s="115"/>
    </row>
    <row r="1725" spans="1:11" ht="15" customHeight="1" x14ac:dyDescent="0.25">
      <c r="A1725" s="321"/>
      <c r="B1725" s="251"/>
      <c r="C1725" s="319"/>
      <c r="D1725" s="320"/>
      <c r="E1725" s="320"/>
      <c r="F1725" s="286"/>
      <c r="G1725" s="286"/>
      <c r="H1725" s="286"/>
      <c r="I1725" s="286"/>
      <c r="J1725" s="115"/>
      <c r="K1725" s="115"/>
    </row>
    <row r="1726" spans="1:11" ht="15" customHeight="1" x14ac:dyDescent="0.25">
      <c r="F1726" s="86"/>
      <c r="G1726" s="86"/>
      <c r="H1726" s="86"/>
      <c r="I1726" s="86"/>
      <c r="J1726" s="115"/>
      <c r="K1726" s="115"/>
    </row>
    <row r="1727" spans="1:11" ht="15" customHeight="1" x14ac:dyDescent="0.25">
      <c r="A1727" s="321"/>
      <c r="F1727" s="86"/>
      <c r="G1727" s="86"/>
      <c r="H1727" s="86"/>
      <c r="I1727" s="86"/>
      <c r="J1727" s="115"/>
      <c r="K1727" s="115"/>
    </row>
    <row r="1728" spans="1:11" ht="15" customHeight="1" x14ac:dyDescent="0.25">
      <c r="E1728" s="340"/>
      <c r="F1728" s="86"/>
      <c r="G1728" s="86"/>
      <c r="H1728" s="86"/>
      <c r="I1728" s="86"/>
      <c r="J1728" s="115"/>
      <c r="K1728" s="115"/>
    </row>
    <row r="1729" spans="1:11" ht="15" customHeight="1" x14ac:dyDescent="0.25">
      <c r="E1729" s="340"/>
      <c r="F1729" s="86"/>
      <c r="G1729" s="86"/>
      <c r="H1729" s="86"/>
      <c r="I1729" s="86"/>
      <c r="J1729" s="115"/>
      <c r="K1729" s="115"/>
    </row>
    <row r="1730" spans="1:11" ht="15" customHeight="1" x14ac:dyDescent="0.25">
      <c r="E1730" s="340"/>
      <c r="F1730" s="86"/>
      <c r="G1730" s="86"/>
      <c r="H1730" s="86"/>
      <c r="I1730" s="86"/>
      <c r="J1730" s="115"/>
      <c r="K1730" s="115"/>
    </row>
    <row r="1731" spans="1:11" ht="15" customHeight="1" x14ac:dyDescent="0.25">
      <c r="E1731" s="340"/>
      <c r="F1731" s="86"/>
      <c r="G1731" s="86"/>
      <c r="H1731" s="86"/>
      <c r="I1731" s="86"/>
      <c r="J1731" s="115"/>
      <c r="K1731" s="115"/>
    </row>
    <row r="1732" spans="1:11" ht="15" customHeight="1" x14ac:dyDescent="0.25">
      <c r="E1732" s="340"/>
      <c r="F1732" s="86"/>
      <c r="G1732" s="86"/>
      <c r="H1732" s="86"/>
      <c r="I1732" s="86"/>
      <c r="J1732" s="115"/>
      <c r="K1732" s="115"/>
    </row>
    <row r="1733" spans="1:11" ht="15" customHeight="1" x14ac:dyDescent="0.25">
      <c r="E1733" s="340"/>
      <c r="F1733" s="86"/>
      <c r="G1733" s="86"/>
      <c r="H1733" s="86"/>
      <c r="I1733" s="86"/>
      <c r="J1733" s="115"/>
      <c r="K1733" s="115"/>
    </row>
    <row r="1734" spans="1:11" ht="15" customHeight="1" x14ac:dyDescent="0.25">
      <c r="E1734" s="340"/>
      <c r="F1734" s="86"/>
      <c r="G1734" s="86"/>
      <c r="H1734" s="86"/>
      <c r="I1734" s="86"/>
      <c r="J1734" s="115"/>
      <c r="K1734" s="115"/>
    </row>
    <row r="1735" spans="1:11" ht="15" customHeight="1" x14ac:dyDescent="0.25">
      <c r="F1735" s="86"/>
      <c r="G1735" s="86"/>
      <c r="H1735" s="86"/>
      <c r="I1735" s="86"/>
      <c r="J1735" s="115"/>
      <c r="K1735" s="115"/>
    </row>
    <row r="1736" spans="1:11" ht="15" customHeight="1" x14ac:dyDescent="0.25">
      <c r="A1736" s="321"/>
      <c r="F1736" s="286"/>
      <c r="G1736" s="286"/>
      <c r="H1736" s="286"/>
      <c r="I1736" s="286"/>
      <c r="J1736" s="115"/>
      <c r="K1736" s="115"/>
    </row>
    <row r="1737" spans="1:11" ht="15" customHeight="1" x14ac:dyDescent="0.25">
      <c r="A1737" s="321"/>
      <c r="F1737" s="286"/>
      <c r="G1737" s="286"/>
      <c r="H1737" s="286"/>
      <c r="I1737" s="286"/>
      <c r="J1737" s="115"/>
      <c r="K1737" s="115"/>
    </row>
    <row r="1738" spans="1:11" ht="15" customHeight="1" x14ac:dyDescent="0.25">
      <c r="F1738" s="86"/>
      <c r="G1738" s="86"/>
      <c r="H1738" s="86"/>
      <c r="I1738" s="86"/>
      <c r="J1738" s="115"/>
      <c r="K1738" s="115"/>
    </row>
    <row r="1739" spans="1:11" ht="15" customHeight="1" x14ac:dyDescent="0.25">
      <c r="A1739" s="321"/>
      <c r="F1739" s="86"/>
      <c r="G1739" s="86"/>
      <c r="H1739" s="86"/>
      <c r="I1739" s="86"/>
      <c r="J1739" s="115"/>
      <c r="K1739" s="115"/>
    </row>
    <row r="1740" spans="1:11" ht="15" customHeight="1" x14ac:dyDescent="0.25">
      <c r="F1740" s="86"/>
      <c r="G1740" s="86"/>
      <c r="H1740" s="86"/>
      <c r="I1740" s="86"/>
      <c r="J1740" s="115"/>
      <c r="K1740" s="115"/>
    </row>
    <row r="1741" spans="1:11" ht="15" customHeight="1" x14ac:dyDescent="0.25">
      <c r="F1741" s="86"/>
      <c r="G1741" s="86"/>
      <c r="H1741" s="86"/>
      <c r="I1741" s="86"/>
      <c r="J1741" s="115"/>
      <c r="K1741" s="115"/>
    </row>
    <row r="1742" spans="1:11" ht="15" customHeight="1" x14ac:dyDescent="0.25">
      <c r="F1742" s="86"/>
      <c r="G1742" s="86"/>
      <c r="H1742" s="86"/>
      <c r="I1742" s="86"/>
      <c r="J1742" s="115"/>
      <c r="K1742" s="115"/>
    </row>
    <row r="1743" spans="1:11" ht="15" customHeight="1" x14ac:dyDescent="0.25">
      <c r="A1743" s="321"/>
      <c r="F1743" s="286"/>
      <c r="G1743" s="286"/>
      <c r="H1743" s="286"/>
      <c r="I1743" s="286"/>
      <c r="J1743" s="115"/>
      <c r="K1743" s="115"/>
    </row>
    <row r="1744" spans="1:11" ht="15" customHeight="1" x14ac:dyDescent="0.25">
      <c r="F1744" s="86"/>
      <c r="G1744" s="86"/>
      <c r="H1744" s="86"/>
      <c r="I1744" s="86"/>
      <c r="J1744" s="115"/>
      <c r="K1744" s="115"/>
    </row>
    <row r="1745" spans="1:11" ht="15" customHeight="1" x14ac:dyDescent="0.25">
      <c r="A1745" s="321"/>
      <c r="F1745" s="86"/>
      <c r="G1745" s="86"/>
      <c r="H1745" s="86"/>
      <c r="I1745" s="86"/>
      <c r="J1745" s="115"/>
      <c r="K1745" s="115"/>
    </row>
    <row r="1746" spans="1:11" ht="15" customHeight="1" x14ac:dyDescent="0.25">
      <c r="F1746" s="86"/>
      <c r="G1746" s="86"/>
      <c r="H1746" s="86"/>
      <c r="I1746" s="86"/>
      <c r="J1746" s="115"/>
      <c r="K1746" s="115"/>
    </row>
    <row r="1747" spans="1:11" ht="15" customHeight="1" x14ac:dyDescent="0.25">
      <c r="A1747" s="321"/>
      <c r="B1747" s="251"/>
      <c r="C1747" s="319"/>
      <c r="D1747" s="320"/>
      <c r="E1747" s="320"/>
      <c r="F1747" s="286"/>
      <c r="G1747" s="286"/>
      <c r="H1747" s="286"/>
      <c r="I1747" s="286"/>
      <c r="J1747" s="115"/>
      <c r="K1747" s="115"/>
    </row>
    <row r="1748" spans="1:11" ht="15" customHeight="1" x14ac:dyDescent="0.25">
      <c r="E1748" s="340"/>
      <c r="J1748" s="115"/>
      <c r="K1748" s="115"/>
    </row>
    <row r="1749" spans="1:11" ht="15" customHeight="1" x14ac:dyDescent="0.25">
      <c r="E1749" s="340"/>
      <c r="J1749" s="115"/>
      <c r="K1749" s="115"/>
    </row>
    <row r="1750" spans="1:11" ht="15" customHeight="1" x14ac:dyDescent="0.25">
      <c r="J1750" s="115"/>
      <c r="K1750" s="115"/>
    </row>
    <row r="1751" spans="1:11" ht="15" customHeight="1" x14ac:dyDescent="0.25">
      <c r="J1751" s="115"/>
      <c r="K1751" s="115"/>
    </row>
    <row r="1752" spans="1:11" ht="15" customHeight="1" x14ac:dyDescent="0.25">
      <c r="J1752" s="115"/>
      <c r="K1752" s="115"/>
    </row>
    <row r="1753" spans="1:11" ht="15" customHeight="1" x14ac:dyDescent="0.25">
      <c r="A1753" s="321"/>
      <c r="F1753" s="320"/>
      <c r="G1753" s="320"/>
      <c r="H1753" s="320"/>
      <c r="I1753" s="320"/>
      <c r="J1753" s="115"/>
      <c r="K1753" s="115"/>
    </row>
    <row r="1754" spans="1:11" ht="15" customHeight="1" x14ac:dyDescent="0.25">
      <c r="J1754" s="115"/>
      <c r="K1754" s="115"/>
    </row>
    <row r="1755" spans="1:11" ht="15" customHeight="1" x14ac:dyDescent="0.25">
      <c r="A1755" s="321"/>
      <c r="B1755" s="251"/>
      <c r="J1755" s="115"/>
      <c r="K1755" s="115"/>
    </row>
    <row r="1756" spans="1:11" ht="15" customHeight="1" x14ac:dyDescent="0.25">
      <c r="J1756" s="115"/>
      <c r="K1756" s="115"/>
    </row>
    <row r="1757" spans="1:11" x14ac:dyDescent="0.25">
      <c r="J1757" s="115"/>
      <c r="K1757" s="115"/>
    </row>
    <row r="1758" spans="1:11" x14ac:dyDescent="0.25">
      <c r="A1758" s="321"/>
      <c r="B1758" s="251"/>
      <c r="C1758" s="319"/>
      <c r="D1758" s="320"/>
      <c r="E1758" s="320"/>
      <c r="F1758" s="320"/>
      <c r="G1758" s="320"/>
      <c r="H1758" s="320"/>
      <c r="I1758" s="320"/>
      <c r="J1758" s="115"/>
      <c r="K1758" s="115"/>
    </row>
    <row r="1759" spans="1:11" x14ac:dyDescent="0.25">
      <c r="J1759" s="115"/>
      <c r="K1759" s="115"/>
    </row>
    <row r="1760" spans="1:11" x14ac:dyDescent="0.25">
      <c r="A1760" s="389"/>
      <c r="B1760" s="115"/>
      <c r="C1760" s="115"/>
      <c r="F1760" s="115"/>
      <c r="G1760" s="115"/>
      <c r="H1760" s="115"/>
      <c r="I1760" s="115"/>
      <c r="J1760" s="115"/>
      <c r="K1760" s="115"/>
    </row>
    <row r="1761" spans="1:11" x14ac:dyDescent="0.25">
      <c r="A1761" s="389"/>
      <c r="B1761" s="115"/>
      <c r="C1761" s="115"/>
      <c r="F1761" s="115"/>
      <c r="G1761" s="115"/>
      <c r="H1761" s="115"/>
      <c r="I1761" s="115"/>
      <c r="J1761" s="115"/>
      <c r="K1761" s="115"/>
    </row>
    <row r="1762" spans="1:11" x14ac:dyDescent="0.25">
      <c r="A1762" s="389"/>
      <c r="B1762" s="115"/>
      <c r="C1762" s="115"/>
      <c r="F1762" s="115"/>
      <c r="G1762" s="115"/>
      <c r="H1762" s="115"/>
      <c r="I1762" s="115"/>
      <c r="J1762" s="115"/>
      <c r="K1762" s="115"/>
    </row>
    <row r="1763" spans="1:11" x14ac:dyDescent="0.25">
      <c r="A1763" s="389"/>
      <c r="B1763" s="115"/>
      <c r="C1763" s="115"/>
      <c r="F1763" s="115"/>
      <c r="G1763" s="115"/>
      <c r="H1763" s="115"/>
      <c r="I1763" s="115"/>
      <c r="J1763" s="115"/>
      <c r="K1763" s="115"/>
    </row>
    <row r="1764" spans="1:11" x14ac:dyDescent="0.25">
      <c r="A1764" s="389"/>
      <c r="B1764" s="115"/>
      <c r="C1764" s="115"/>
      <c r="F1764" s="115"/>
      <c r="G1764" s="115"/>
      <c r="H1764" s="115"/>
      <c r="I1764" s="115"/>
      <c r="J1764" s="115"/>
      <c r="K1764" s="115"/>
    </row>
    <row r="1765" spans="1:11" x14ac:dyDescent="0.25">
      <c r="A1765" s="389"/>
      <c r="B1765" s="115"/>
      <c r="C1765" s="115"/>
      <c r="F1765" s="115"/>
      <c r="G1765" s="115"/>
      <c r="H1765" s="115"/>
      <c r="I1765" s="115"/>
      <c r="J1765" s="115"/>
      <c r="K1765" s="115"/>
    </row>
    <row r="1766" spans="1:11" x14ac:dyDescent="0.25">
      <c r="A1766" s="389"/>
      <c r="B1766" s="115"/>
      <c r="C1766" s="115"/>
      <c r="F1766" s="115"/>
      <c r="G1766" s="115"/>
      <c r="H1766" s="115"/>
      <c r="I1766" s="115"/>
      <c r="J1766" s="115"/>
      <c r="K1766" s="115"/>
    </row>
    <row r="1767" spans="1:11" x14ac:dyDescent="0.25">
      <c r="A1767" s="389"/>
      <c r="B1767" s="115"/>
      <c r="C1767" s="115"/>
      <c r="F1767" s="115"/>
      <c r="G1767" s="115"/>
      <c r="H1767" s="115"/>
      <c r="I1767" s="115"/>
      <c r="J1767" s="115"/>
      <c r="K1767" s="115"/>
    </row>
    <row r="1768" spans="1:11" x14ac:dyDescent="0.25">
      <c r="A1768" s="389"/>
      <c r="B1768" s="115"/>
      <c r="C1768" s="115"/>
      <c r="F1768" s="115"/>
      <c r="G1768" s="115"/>
      <c r="H1768" s="115"/>
      <c r="I1768" s="115"/>
      <c r="J1768" s="115"/>
      <c r="K1768" s="115"/>
    </row>
    <row r="1771" spans="1:11" x14ac:dyDescent="0.25">
      <c r="A1771" s="389"/>
      <c r="B1771" s="115"/>
      <c r="C1771" s="115"/>
      <c r="D1771" s="328"/>
    </row>
    <row r="1773" spans="1:11" x14ac:dyDescent="0.25">
      <c r="A1773" s="389"/>
      <c r="B1773" s="115"/>
      <c r="C1773" s="115"/>
      <c r="D1773" s="328"/>
    </row>
    <row r="1774" spans="1:11" x14ac:dyDescent="0.25">
      <c r="A1774" s="389"/>
      <c r="B1774" s="115"/>
      <c r="C1774" s="115"/>
      <c r="D1774" s="328"/>
      <c r="K1774" s="326" t="s">
        <v>3</v>
      </c>
    </row>
    <row r="1775" spans="1:11" x14ac:dyDescent="0.25">
      <c r="A1775" s="389"/>
      <c r="B1775" s="115"/>
      <c r="C1775" s="115"/>
      <c r="D1775" s="328"/>
    </row>
  </sheetData>
  <autoFilter ref="A1:K1775"/>
  <mergeCells count="69">
    <mergeCell ref="A359:A360"/>
    <mergeCell ref="B359:B360"/>
    <mergeCell ref="A191:A192"/>
    <mergeCell ref="B191:B192"/>
    <mergeCell ref="C191:C192"/>
    <mergeCell ref="A281:A282"/>
    <mergeCell ref="B281:B282"/>
    <mergeCell ref="C281:C282"/>
    <mergeCell ref="A8:A9"/>
    <mergeCell ref="B8:B9"/>
    <mergeCell ref="C8:C9"/>
    <mergeCell ref="A100:A101"/>
    <mergeCell ref="B100:B101"/>
    <mergeCell ref="C100:C101"/>
    <mergeCell ref="A961:K961"/>
    <mergeCell ref="A950:K950"/>
    <mergeCell ref="A951:K951"/>
    <mergeCell ref="A952:K952"/>
    <mergeCell ref="A953:K953"/>
    <mergeCell ref="A954:K954"/>
    <mergeCell ref="A955:K955"/>
    <mergeCell ref="A956:K956"/>
    <mergeCell ref="A957:K957"/>
    <mergeCell ref="A958:K958"/>
    <mergeCell ref="A959:K959"/>
    <mergeCell ref="A960:K960"/>
    <mergeCell ref="A949:K949"/>
    <mergeCell ref="A938:K938"/>
    <mergeCell ref="A939:K939"/>
    <mergeCell ref="A940:K940"/>
    <mergeCell ref="A941:K941"/>
    <mergeCell ref="A942:K942"/>
    <mergeCell ref="A943:K943"/>
    <mergeCell ref="A944:K944"/>
    <mergeCell ref="A945:K945"/>
    <mergeCell ref="A946:K946"/>
    <mergeCell ref="A947:K947"/>
    <mergeCell ref="A948:K948"/>
    <mergeCell ref="F468:H468"/>
    <mergeCell ref="F554:H554"/>
    <mergeCell ref="F644:H644"/>
    <mergeCell ref="F747:H747"/>
    <mergeCell ref="F842:H842"/>
    <mergeCell ref="A936:B936"/>
    <mergeCell ref="A468:A469"/>
    <mergeCell ref="B468:B469"/>
    <mergeCell ref="C468:C469"/>
    <mergeCell ref="A554:A555"/>
    <mergeCell ref="A842:A843"/>
    <mergeCell ref="B842:B843"/>
    <mergeCell ref="C842:C843"/>
    <mergeCell ref="B554:B555"/>
    <mergeCell ref="C554:C555"/>
    <mergeCell ref="A644:A645"/>
    <mergeCell ref="B644:B645"/>
    <mergeCell ref="C644:C645"/>
    <mergeCell ref="A747:A748"/>
    <mergeCell ref="B747:B748"/>
    <mergeCell ref="C747:C748"/>
    <mergeCell ref="B4:H4"/>
    <mergeCell ref="B5:H5"/>
    <mergeCell ref="B6:G6"/>
    <mergeCell ref="C467:F467"/>
    <mergeCell ref="F8:H8"/>
    <mergeCell ref="F100:H100"/>
    <mergeCell ref="F191:H191"/>
    <mergeCell ref="F281:H281"/>
    <mergeCell ref="F359:H359"/>
    <mergeCell ref="C359:C360"/>
  </mergeCells>
  <pageMargins left="0" right="0" top="0" bottom="0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1066"/>
  <sheetViews>
    <sheetView tabSelected="1" topLeftCell="A952" workbookViewId="0">
      <selection activeCell="B779" sqref="B779"/>
    </sheetView>
  </sheetViews>
  <sheetFormatPr defaultColWidth="9.140625" defaultRowHeight="15.75" x14ac:dyDescent="0.25"/>
  <cols>
    <col min="1" max="1" width="35.28515625" style="141" customWidth="1"/>
    <col min="2" max="2" width="40.140625" style="8" customWidth="1"/>
    <col min="3" max="3" width="11.7109375" style="8" customWidth="1"/>
    <col min="4" max="4" width="9.5703125" style="15" customWidth="1"/>
    <col min="5" max="5" width="11.7109375" style="15" customWidth="1"/>
    <col min="6" max="6" width="12.140625" style="15" customWidth="1"/>
    <col min="7" max="7" width="10.42578125" style="15" customWidth="1"/>
    <col min="8" max="8" width="9.5703125" style="15" customWidth="1"/>
    <col min="9" max="9" width="17.42578125" style="15" customWidth="1"/>
    <col min="10" max="10" width="13" style="15" customWidth="1"/>
    <col min="11" max="11" width="22" style="8" customWidth="1"/>
    <col min="12" max="16384" width="9.140625" style="9"/>
  </cols>
  <sheetData>
    <row r="1" spans="1:11" x14ac:dyDescent="0.25">
      <c r="A1" s="374" t="s">
        <v>156</v>
      </c>
      <c r="B1" s="2"/>
      <c r="C1" s="3"/>
      <c r="D1" s="4"/>
      <c r="E1" s="5"/>
      <c r="F1" s="6"/>
      <c r="G1" s="6"/>
      <c r="H1" s="6" t="s">
        <v>157</v>
      </c>
      <c r="I1" s="4"/>
      <c r="J1" s="7"/>
    </row>
    <row r="2" spans="1:11" x14ac:dyDescent="0.25">
      <c r="A2" s="374" t="s">
        <v>444</v>
      </c>
      <c r="B2" s="2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374" t="s">
        <v>445</v>
      </c>
      <c r="B3" s="2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374"/>
      <c r="B4" s="143"/>
      <c r="C4" s="102" t="s">
        <v>261</v>
      </c>
      <c r="D4" s="102"/>
      <c r="E4" s="102"/>
      <c r="F4" s="102"/>
      <c r="G4" s="102"/>
      <c r="H4" s="11"/>
      <c r="I4" s="11"/>
      <c r="J4" s="7"/>
    </row>
    <row r="5" spans="1:11" x14ac:dyDescent="0.25">
      <c r="A5" s="374"/>
      <c r="B5" s="143"/>
      <c r="C5" s="153" t="s">
        <v>2</v>
      </c>
      <c r="D5" s="102"/>
      <c r="E5" s="102"/>
      <c r="F5" s="153"/>
      <c r="G5" s="153"/>
      <c r="H5" s="12"/>
      <c r="I5" s="12"/>
      <c r="J5" s="7"/>
    </row>
    <row r="6" spans="1:11" x14ac:dyDescent="0.25">
      <c r="A6" s="181"/>
      <c r="B6" s="152"/>
      <c r="C6" s="154" t="s">
        <v>158</v>
      </c>
      <c r="D6" s="329"/>
      <c r="E6" s="329"/>
      <c r="F6" s="154"/>
      <c r="G6" s="153"/>
      <c r="H6" s="12"/>
      <c r="I6" s="12"/>
      <c r="J6" s="7"/>
    </row>
    <row r="7" spans="1:11" ht="16.5" thickBot="1" x14ac:dyDescent="0.3">
      <c r="A7" s="390" t="s">
        <v>4</v>
      </c>
      <c r="B7" s="13"/>
      <c r="C7" s="13"/>
      <c r="D7" s="14"/>
    </row>
    <row r="8" spans="1:11" ht="39" customHeight="1" thickBot="1" x14ac:dyDescent="0.3">
      <c r="A8" s="504" t="s">
        <v>242</v>
      </c>
      <c r="B8" s="500" t="s">
        <v>372</v>
      </c>
      <c r="C8" s="500" t="s">
        <v>368</v>
      </c>
      <c r="D8" s="190" t="s">
        <v>369</v>
      </c>
      <c r="E8" s="105" t="s">
        <v>370</v>
      </c>
      <c r="F8" s="497" t="s">
        <v>5</v>
      </c>
      <c r="G8" s="498"/>
      <c r="H8" s="499"/>
      <c r="I8" s="190" t="s">
        <v>371</v>
      </c>
      <c r="J8" s="190" t="s">
        <v>6</v>
      </c>
      <c r="K8" s="188" t="s">
        <v>7</v>
      </c>
    </row>
    <row r="9" spans="1:11" ht="21" customHeight="1" thickBot="1" x14ac:dyDescent="0.3">
      <c r="A9" s="505"/>
      <c r="B9" s="501"/>
      <c r="C9" s="501"/>
      <c r="D9" s="255" t="s">
        <v>8</v>
      </c>
      <c r="E9" s="255" t="s">
        <v>9</v>
      </c>
      <c r="F9" s="255" t="s">
        <v>10</v>
      </c>
      <c r="G9" s="255" t="s">
        <v>11</v>
      </c>
      <c r="H9" s="257" t="s">
        <v>12</v>
      </c>
      <c r="I9" s="257" t="s">
        <v>13</v>
      </c>
      <c r="J9" s="257" t="s">
        <v>14</v>
      </c>
      <c r="K9" s="267"/>
    </row>
    <row r="10" spans="1:11" x14ac:dyDescent="0.25">
      <c r="A10" s="391"/>
      <c r="B10" s="107" t="s">
        <v>15</v>
      </c>
      <c r="C10" s="24"/>
      <c r="D10" s="206"/>
      <c r="E10" s="25"/>
      <c r="F10" s="26"/>
      <c r="G10" s="26"/>
      <c r="H10" s="27"/>
      <c r="I10" s="19"/>
      <c r="J10" s="19"/>
      <c r="K10" s="205"/>
    </row>
    <row r="11" spans="1:11" ht="31.5" x14ac:dyDescent="0.25">
      <c r="A11" s="98" t="s">
        <v>184</v>
      </c>
      <c r="C11" s="28" t="s">
        <v>186</v>
      </c>
      <c r="D11" s="29"/>
      <c r="E11" s="203"/>
      <c r="F11" s="29">
        <v>7.44</v>
      </c>
      <c r="G11" s="203">
        <v>8.07</v>
      </c>
      <c r="H11" s="29">
        <v>33.799999999999997</v>
      </c>
      <c r="I11" s="203">
        <v>238.71</v>
      </c>
      <c r="J11" s="29">
        <v>0.86</v>
      </c>
      <c r="K11" s="205" t="s">
        <v>82</v>
      </c>
    </row>
    <row r="12" spans="1:11" x14ac:dyDescent="0.25">
      <c r="A12" s="98"/>
      <c r="B12" s="2" t="s">
        <v>69</v>
      </c>
      <c r="C12" s="28"/>
      <c r="D12" s="29">
        <v>22.5</v>
      </c>
      <c r="E12" s="203">
        <v>22.5</v>
      </c>
      <c r="F12" s="29"/>
      <c r="G12" s="203"/>
      <c r="H12" s="29"/>
      <c r="I12" s="203"/>
      <c r="J12" s="29"/>
      <c r="K12" s="205"/>
    </row>
    <row r="13" spans="1:11" x14ac:dyDescent="0.25">
      <c r="A13" s="98"/>
      <c r="B13" s="8" t="s">
        <v>19</v>
      </c>
      <c r="C13" s="28"/>
      <c r="D13" s="29">
        <v>158</v>
      </c>
      <c r="E13" s="203">
        <v>158</v>
      </c>
      <c r="F13" s="29"/>
      <c r="G13" s="203"/>
      <c r="H13" s="29"/>
      <c r="I13" s="203"/>
      <c r="J13" s="29"/>
      <c r="K13" s="205"/>
    </row>
    <row r="14" spans="1:11" x14ac:dyDescent="0.25">
      <c r="A14" s="98"/>
      <c r="B14" s="8" t="s">
        <v>21</v>
      </c>
      <c r="C14" s="28"/>
      <c r="D14" s="29">
        <v>2.5</v>
      </c>
      <c r="E14" s="203">
        <v>2.5</v>
      </c>
      <c r="F14" s="29"/>
      <c r="G14" s="203"/>
      <c r="H14" s="29"/>
      <c r="I14" s="203"/>
      <c r="J14" s="29"/>
      <c r="K14" s="205"/>
    </row>
    <row r="15" spans="1:11" x14ac:dyDescent="0.25">
      <c r="A15" s="98"/>
      <c r="B15" s="8" t="s">
        <v>147</v>
      </c>
      <c r="C15" s="28"/>
      <c r="D15" s="29">
        <v>0.5</v>
      </c>
      <c r="E15" s="203">
        <v>0.5</v>
      </c>
      <c r="F15" s="29"/>
      <c r="G15" s="203"/>
      <c r="H15" s="29"/>
      <c r="I15" s="203"/>
      <c r="J15" s="29"/>
      <c r="K15" s="205"/>
    </row>
    <row r="16" spans="1:11" x14ac:dyDescent="0.25">
      <c r="A16" s="98"/>
      <c r="B16" s="13" t="s">
        <v>22</v>
      </c>
      <c r="C16" s="28"/>
      <c r="D16" s="29">
        <v>3</v>
      </c>
      <c r="E16" s="203">
        <v>3</v>
      </c>
      <c r="F16" s="29"/>
      <c r="G16" s="203"/>
      <c r="H16" s="29"/>
      <c r="I16" s="203"/>
      <c r="J16" s="29"/>
      <c r="K16" s="205"/>
    </row>
    <row r="17" spans="1:11" x14ac:dyDescent="0.25">
      <c r="A17" s="98" t="s">
        <v>23</v>
      </c>
      <c r="C17" s="28" t="s">
        <v>187</v>
      </c>
      <c r="D17" s="26"/>
      <c r="E17" s="26"/>
      <c r="F17" s="206">
        <v>2.8522522522522524</v>
      </c>
      <c r="G17" s="203">
        <v>2.4126126126126128</v>
      </c>
      <c r="H17" s="203">
        <v>10.35</v>
      </c>
      <c r="I17" s="206">
        <v>74.58</v>
      </c>
      <c r="J17" s="206">
        <v>1.17</v>
      </c>
      <c r="K17" s="50" t="s">
        <v>232</v>
      </c>
    </row>
    <row r="18" spans="1:11" x14ac:dyDescent="0.25">
      <c r="A18" s="98"/>
      <c r="B18" s="8" t="s">
        <v>24</v>
      </c>
      <c r="C18" s="28"/>
      <c r="D18" s="203">
        <v>2.5</v>
      </c>
      <c r="E18" s="203">
        <v>2.5</v>
      </c>
      <c r="F18" s="206"/>
      <c r="G18" s="206"/>
      <c r="H18" s="206"/>
      <c r="I18" s="206"/>
      <c r="J18" s="206"/>
      <c r="K18" s="205"/>
    </row>
    <row r="19" spans="1:11" x14ac:dyDescent="0.25">
      <c r="A19" s="98"/>
      <c r="B19" s="8" t="s">
        <v>21</v>
      </c>
      <c r="C19" s="28"/>
      <c r="D19" s="203">
        <v>6</v>
      </c>
      <c r="E19" s="203">
        <v>6</v>
      </c>
      <c r="F19" s="206"/>
      <c r="G19" s="203"/>
      <c r="H19" s="203"/>
      <c r="I19" s="206"/>
      <c r="J19" s="206"/>
      <c r="K19" s="205"/>
    </row>
    <row r="20" spans="1:11" x14ac:dyDescent="0.25">
      <c r="A20" s="98"/>
      <c r="B20" s="8" t="s">
        <v>19</v>
      </c>
      <c r="C20" s="28"/>
      <c r="D20" s="203">
        <v>90</v>
      </c>
      <c r="E20" s="203">
        <v>90</v>
      </c>
      <c r="F20" s="206"/>
      <c r="G20" s="203"/>
      <c r="H20" s="203"/>
      <c r="I20" s="206"/>
      <c r="J20" s="206"/>
      <c r="K20" s="205"/>
    </row>
    <row r="21" spans="1:11" x14ac:dyDescent="0.25">
      <c r="A21" s="98"/>
      <c r="B21" s="8" t="s">
        <v>20</v>
      </c>
      <c r="C21" s="28"/>
      <c r="D21" s="203">
        <v>108</v>
      </c>
      <c r="E21" s="203">
        <v>108</v>
      </c>
      <c r="F21" s="206"/>
      <c r="G21" s="203"/>
      <c r="H21" s="203"/>
      <c r="I21" s="206"/>
      <c r="J21" s="206"/>
      <c r="K21" s="205"/>
    </row>
    <row r="22" spans="1:11" ht="30" customHeight="1" x14ac:dyDescent="0.25">
      <c r="A22" s="98" t="s">
        <v>138</v>
      </c>
      <c r="C22" s="43" t="s">
        <v>188</v>
      </c>
      <c r="E22" s="26"/>
      <c r="F22" s="29">
        <v>3.61</v>
      </c>
      <c r="G22" s="203">
        <v>5.83</v>
      </c>
      <c r="H22" s="29">
        <v>15.49</v>
      </c>
      <c r="I22" s="203">
        <v>128.77000000000001</v>
      </c>
      <c r="J22" s="29">
        <v>7.0000000000000007E-2</v>
      </c>
      <c r="K22" s="205" t="s">
        <v>269</v>
      </c>
    </row>
    <row r="23" spans="1:11" x14ac:dyDescent="0.25">
      <c r="A23" s="98"/>
      <c r="B23" s="8" t="s">
        <v>27</v>
      </c>
      <c r="C23" s="28"/>
      <c r="D23" s="29">
        <v>30</v>
      </c>
      <c r="E23" s="203">
        <v>30</v>
      </c>
      <c r="F23" s="29"/>
      <c r="G23" s="203"/>
      <c r="H23" s="29"/>
      <c r="I23" s="203"/>
      <c r="J23" s="29"/>
      <c r="K23" s="205"/>
    </row>
    <row r="24" spans="1:11" x14ac:dyDescent="0.25">
      <c r="A24" s="98"/>
      <c r="B24" s="8" t="s">
        <v>52</v>
      </c>
      <c r="C24" s="28"/>
      <c r="D24" s="29">
        <v>5.0999999999999996</v>
      </c>
      <c r="E24" s="203">
        <v>5</v>
      </c>
      <c r="F24" s="29"/>
      <c r="G24" s="203"/>
      <c r="H24" s="29"/>
      <c r="I24" s="203"/>
      <c r="J24" s="29"/>
      <c r="K24" s="205"/>
    </row>
    <row r="25" spans="1:11" ht="14.25" customHeight="1" thickBot="1" x14ac:dyDescent="0.3">
      <c r="A25" s="98"/>
      <c r="B25" s="8" t="s">
        <v>22</v>
      </c>
      <c r="C25" s="69"/>
      <c r="D25" s="29">
        <v>5</v>
      </c>
      <c r="E25" s="52">
        <v>5</v>
      </c>
      <c r="F25" s="29" t="s">
        <v>3</v>
      </c>
      <c r="G25" s="52"/>
      <c r="H25" s="29"/>
      <c r="I25" s="52"/>
      <c r="J25" s="29"/>
      <c r="K25" s="205"/>
    </row>
    <row r="26" spans="1:11" s="37" customFormat="1" ht="18" customHeight="1" thickBot="1" x14ac:dyDescent="0.3">
      <c r="A26" s="196" t="s">
        <v>28</v>
      </c>
      <c r="B26" s="31"/>
      <c r="C26" s="32">
        <f>183+186+40</f>
        <v>409</v>
      </c>
      <c r="D26" s="33"/>
      <c r="E26" s="34"/>
      <c r="F26" s="35">
        <f>F11+F17+F22</f>
        <v>13.902252252252252</v>
      </c>
      <c r="G26" s="35">
        <f>G11+G17+G22</f>
        <v>16.312612612612611</v>
      </c>
      <c r="H26" s="35">
        <f>H11+H17+H22</f>
        <v>59.64</v>
      </c>
      <c r="I26" s="35">
        <f>I11+I17+I22</f>
        <v>442.06000000000006</v>
      </c>
      <c r="J26" s="35">
        <f>J11+J17+J22</f>
        <v>2.0999999999999996</v>
      </c>
      <c r="K26" s="36"/>
    </row>
    <row r="27" spans="1:11" ht="14.25" customHeight="1" x14ac:dyDescent="0.25">
      <c r="A27" s="391"/>
      <c r="B27" s="107" t="s">
        <v>29</v>
      </c>
      <c r="C27" s="28"/>
      <c r="D27" s="206"/>
      <c r="E27" s="203"/>
      <c r="F27" s="203"/>
      <c r="G27" s="203"/>
      <c r="H27" s="203"/>
      <c r="I27" s="206"/>
      <c r="J27" s="206"/>
      <c r="K27" s="205"/>
    </row>
    <row r="28" spans="1:11" ht="17.25" customHeight="1" x14ac:dyDescent="0.25">
      <c r="A28" s="98" t="s">
        <v>120</v>
      </c>
      <c r="B28" s="215"/>
      <c r="C28" s="60">
        <v>180</v>
      </c>
      <c r="D28" s="72"/>
      <c r="E28" s="72"/>
      <c r="F28" s="61">
        <v>5.22</v>
      </c>
      <c r="G28" s="71">
        <v>4.5</v>
      </c>
      <c r="H28" s="61">
        <v>7.56</v>
      </c>
      <c r="I28" s="61">
        <v>92</v>
      </c>
      <c r="J28" s="72">
        <v>0.54</v>
      </c>
      <c r="K28" s="205" t="s">
        <v>110</v>
      </c>
    </row>
    <row r="29" spans="1:11" ht="17.25" customHeight="1" thickBot="1" x14ac:dyDescent="0.3">
      <c r="A29" s="98" t="s">
        <v>405</v>
      </c>
      <c r="B29" s="8" t="s">
        <v>126</v>
      </c>
      <c r="C29" s="60"/>
      <c r="D29" s="269">
        <v>185</v>
      </c>
      <c r="E29" s="269">
        <v>180</v>
      </c>
      <c r="F29" s="61"/>
      <c r="G29" s="71"/>
      <c r="H29" s="61"/>
      <c r="I29" s="61"/>
      <c r="J29" s="72"/>
      <c r="K29" s="205"/>
    </row>
    <row r="30" spans="1:11" s="37" customFormat="1" ht="16.5" thickBot="1" x14ac:dyDescent="0.3">
      <c r="A30" s="196" t="s">
        <v>28</v>
      </c>
      <c r="B30" s="31"/>
      <c r="C30" s="32">
        <v>180</v>
      </c>
      <c r="D30" s="33"/>
      <c r="E30" s="38"/>
      <c r="F30" s="35">
        <f>SUM(F28:F29)</f>
        <v>5.22</v>
      </c>
      <c r="G30" s="35">
        <f t="shared" ref="G30:J30" si="0">SUM(G28:G29)</f>
        <v>4.5</v>
      </c>
      <c r="H30" s="35">
        <f t="shared" si="0"/>
        <v>7.56</v>
      </c>
      <c r="I30" s="35">
        <f t="shared" si="0"/>
        <v>92</v>
      </c>
      <c r="J30" s="35">
        <f t="shared" si="0"/>
        <v>0.54</v>
      </c>
      <c r="K30" s="36"/>
    </row>
    <row r="31" spans="1:11" x14ac:dyDescent="0.25">
      <c r="A31" s="182"/>
      <c r="B31" s="360" t="s">
        <v>30</v>
      </c>
      <c r="C31" s="39"/>
      <c r="D31" s="17"/>
      <c r="E31" s="27"/>
      <c r="F31" s="40"/>
      <c r="G31" s="41"/>
      <c r="H31" s="133"/>
      <c r="I31" s="41"/>
      <c r="J31" s="40"/>
      <c r="K31" s="18"/>
    </row>
    <row r="32" spans="1:11" s="117" customFormat="1" ht="18" customHeight="1" x14ac:dyDescent="0.25">
      <c r="A32" s="182" t="s">
        <v>471</v>
      </c>
      <c r="B32" s="13"/>
      <c r="C32" s="39">
        <v>50</v>
      </c>
      <c r="D32" s="99"/>
      <c r="E32" s="99"/>
      <c r="F32" s="40">
        <v>0.35</v>
      </c>
      <c r="G32" s="99">
        <v>0.05</v>
      </c>
      <c r="H32" s="40">
        <v>0.95</v>
      </c>
      <c r="I32" s="99">
        <v>6</v>
      </c>
      <c r="J32" s="40">
        <v>2.4500000000000002</v>
      </c>
      <c r="K32" s="465" t="s">
        <v>473</v>
      </c>
    </row>
    <row r="33" spans="1:11" s="117" customFormat="1" ht="16.5" customHeight="1" x14ac:dyDescent="0.25">
      <c r="A33" s="182"/>
      <c r="B33" s="13" t="s">
        <v>472</v>
      </c>
      <c r="C33" s="39"/>
      <c r="D33" s="99">
        <v>51</v>
      </c>
      <c r="E33" s="99">
        <v>50</v>
      </c>
      <c r="F33" s="40"/>
      <c r="G33" s="99"/>
      <c r="H33" s="40"/>
      <c r="I33" s="99"/>
      <c r="J33" s="40"/>
      <c r="K33" s="99"/>
    </row>
    <row r="34" spans="1:11" s="117" customFormat="1" ht="33.75" customHeight="1" x14ac:dyDescent="0.25">
      <c r="A34" s="110" t="s">
        <v>299</v>
      </c>
      <c r="B34" s="48"/>
      <c r="C34" s="111" t="s">
        <v>236</v>
      </c>
      <c r="D34" s="46"/>
      <c r="E34" s="46"/>
      <c r="F34" s="113">
        <v>3.1013999999999999</v>
      </c>
      <c r="G34" s="114">
        <v>3.4416000000000002</v>
      </c>
      <c r="H34" s="113">
        <v>13.5306</v>
      </c>
      <c r="I34" s="114">
        <v>107.235</v>
      </c>
      <c r="J34" s="137">
        <v>4.1399999999999997</v>
      </c>
      <c r="K34" s="50" t="s">
        <v>306</v>
      </c>
    </row>
    <row r="35" spans="1:11" s="117" customFormat="1" ht="16.5" customHeight="1" x14ac:dyDescent="0.25">
      <c r="A35" s="98"/>
      <c r="B35" s="8" t="s">
        <v>105</v>
      </c>
      <c r="C35" s="42"/>
      <c r="D35" s="203">
        <v>79.8</v>
      </c>
      <c r="E35" s="203">
        <v>60</v>
      </c>
      <c r="F35" s="206"/>
      <c r="G35" s="203"/>
      <c r="H35" s="206"/>
      <c r="I35" s="203"/>
      <c r="J35" s="27"/>
      <c r="K35" s="205"/>
    </row>
    <row r="36" spans="1:11" s="117" customFormat="1" ht="16.5" customHeight="1" x14ac:dyDescent="0.25">
      <c r="A36" s="98"/>
      <c r="B36" s="8" t="s">
        <v>35</v>
      </c>
      <c r="C36" s="42"/>
      <c r="D36" s="203">
        <v>9</v>
      </c>
      <c r="E36" s="203">
        <v>7.2</v>
      </c>
      <c r="F36" s="206"/>
      <c r="G36" s="203"/>
      <c r="H36" s="206"/>
      <c r="I36" s="203"/>
      <c r="J36" s="27"/>
      <c r="K36" s="205"/>
    </row>
    <row r="37" spans="1:11" s="117" customFormat="1" ht="16.5" customHeight="1" x14ac:dyDescent="0.25">
      <c r="A37" s="98"/>
      <c r="B37" s="8" t="s">
        <v>31</v>
      </c>
      <c r="C37" s="42"/>
      <c r="D37" s="203">
        <v>8.6</v>
      </c>
      <c r="E37" s="203">
        <v>7.2</v>
      </c>
      <c r="F37" s="206"/>
      <c r="G37" s="203"/>
      <c r="H37" s="206"/>
      <c r="I37" s="203"/>
      <c r="J37" s="27"/>
      <c r="K37" s="205"/>
    </row>
    <row r="38" spans="1:11" x14ac:dyDescent="0.25">
      <c r="A38" s="98"/>
      <c r="B38" s="8" t="s">
        <v>36</v>
      </c>
      <c r="C38" s="42"/>
      <c r="D38" s="203">
        <v>1.8</v>
      </c>
      <c r="E38" s="203">
        <v>1.8</v>
      </c>
      <c r="F38" s="206"/>
      <c r="G38" s="203"/>
      <c r="H38" s="206"/>
      <c r="I38" s="203"/>
      <c r="J38" s="27"/>
      <c r="K38" s="205"/>
    </row>
    <row r="39" spans="1:11" x14ac:dyDescent="0.25">
      <c r="A39" s="98"/>
      <c r="B39" s="13" t="s">
        <v>147</v>
      </c>
      <c r="C39" s="42"/>
      <c r="D39" s="203">
        <v>0.6</v>
      </c>
      <c r="E39" s="203">
        <v>0.6</v>
      </c>
      <c r="F39" s="206"/>
      <c r="G39" s="203"/>
      <c r="H39" s="206"/>
      <c r="I39" s="203"/>
      <c r="J39" s="27"/>
      <c r="K39" s="205"/>
    </row>
    <row r="40" spans="1:11" x14ac:dyDescent="0.25">
      <c r="A40" s="98"/>
      <c r="B40" s="8" t="s">
        <v>66</v>
      </c>
      <c r="C40" s="42"/>
      <c r="D40" s="203">
        <v>135</v>
      </c>
      <c r="E40" s="203">
        <v>135</v>
      </c>
      <c r="F40" s="206"/>
      <c r="G40" s="203"/>
      <c r="H40" s="206"/>
      <c r="I40" s="203"/>
      <c r="J40" s="27"/>
      <c r="K40" s="205"/>
    </row>
    <row r="41" spans="1:11" x14ac:dyDescent="0.25">
      <c r="A41" s="98"/>
      <c r="B41" s="8" t="s">
        <v>207</v>
      </c>
      <c r="C41" s="42"/>
      <c r="D41" s="203"/>
      <c r="E41" s="203">
        <v>18</v>
      </c>
      <c r="F41" s="29"/>
      <c r="G41" s="203"/>
      <c r="H41" s="29"/>
      <c r="I41" s="203"/>
      <c r="J41" s="204"/>
      <c r="K41" s="205"/>
    </row>
    <row r="42" spans="1:11" x14ac:dyDescent="0.25">
      <c r="A42" s="98"/>
      <c r="B42" s="8" t="s">
        <v>73</v>
      </c>
      <c r="C42" s="42"/>
      <c r="D42" s="203">
        <v>5.5</v>
      </c>
      <c r="E42" s="203">
        <v>5.5</v>
      </c>
      <c r="F42" s="29"/>
      <c r="G42" s="203"/>
      <c r="H42" s="29"/>
      <c r="I42" s="203"/>
      <c r="J42" s="204"/>
      <c r="K42" s="205"/>
    </row>
    <row r="43" spans="1:11" x14ac:dyDescent="0.25">
      <c r="A43" s="98"/>
      <c r="B43" s="8" t="s">
        <v>22</v>
      </c>
      <c r="C43" s="42"/>
      <c r="D43" s="203">
        <v>0.6</v>
      </c>
      <c r="E43" s="203">
        <v>0.6</v>
      </c>
      <c r="F43" s="29"/>
      <c r="G43" s="203"/>
      <c r="H43" s="29"/>
      <c r="I43" s="203"/>
      <c r="J43" s="204"/>
      <c r="K43" s="205"/>
    </row>
    <row r="44" spans="1:11" x14ac:dyDescent="0.25">
      <c r="A44" s="98"/>
      <c r="B44" s="8" t="s">
        <v>43</v>
      </c>
      <c r="C44" s="42"/>
      <c r="D44" s="203">
        <v>1.92</v>
      </c>
      <c r="E44" s="203">
        <v>1.6</v>
      </c>
      <c r="F44" s="29"/>
      <c r="G44" s="203"/>
      <c r="H44" s="29"/>
      <c r="I44" s="203"/>
      <c r="J44" s="204"/>
      <c r="K44" s="205"/>
    </row>
    <row r="45" spans="1:11" x14ac:dyDescent="0.25">
      <c r="A45" s="98"/>
      <c r="B45" s="8" t="s">
        <v>49</v>
      </c>
      <c r="C45" s="42"/>
      <c r="D45" s="203">
        <v>8.8000000000000007</v>
      </c>
      <c r="E45" s="203">
        <v>8.8000000000000007</v>
      </c>
      <c r="F45" s="29"/>
      <c r="G45" s="203"/>
      <c r="H45" s="29"/>
      <c r="I45" s="203"/>
      <c r="J45" s="204"/>
      <c r="K45" s="205"/>
    </row>
    <row r="46" spans="1:11" x14ac:dyDescent="0.25">
      <c r="A46" s="98"/>
      <c r="B46" s="8" t="s">
        <v>162</v>
      </c>
      <c r="C46" s="30"/>
      <c r="D46" s="203">
        <v>0.16</v>
      </c>
      <c r="E46" s="203">
        <v>0.16</v>
      </c>
      <c r="F46" s="29"/>
      <c r="G46" s="203"/>
      <c r="H46" s="29"/>
      <c r="I46" s="203"/>
      <c r="J46" s="27"/>
      <c r="K46" s="205"/>
    </row>
    <row r="47" spans="1:11" x14ac:dyDescent="0.25">
      <c r="A47" s="98"/>
      <c r="B47" s="8" t="s">
        <v>118</v>
      </c>
      <c r="C47" s="30"/>
      <c r="D47" s="203"/>
      <c r="E47" s="203">
        <v>16.2</v>
      </c>
      <c r="F47" s="29"/>
      <c r="G47" s="203"/>
      <c r="H47" s="29"/>
      <c r="I47" s="203"/>
      <c r="J47" s="27"/>
      <c r="K47" s="205"/>
    </row>
    <row r="48" spans="1:11" x14ac:dyDescent="0.25">
      <c r="A48" s="98"/>
      <c r="B48" s="8" t="s">
        <v>208</v>
      </c>
      <c r="C48" s="30"/>
      <c r="D48" s="203"/>
      <c r="E48" s="203">
        <v>18</v>
      </c>
      <c r="F48" s="29"/>
      <c r="G48" s="203"/>
      <c r="H48" s="29"/>
      <c r="I48" s="203"/>
      <c r="J48" s="27"/>
      <c r="K48" s="205"/>
    </row>
    <row r="49" spans="1:11" x14ac:dyDescent="0.25">
      <c r="A49" s="98" t="s">
        <v>226</v>
      </c>
      <c r="C49" s="30">
        <v>200</v>
      </c>
      <c r="D49" s="203"/>
      <c r="E49" s="203"/>
      <c r="F49" s="29">
        <v>11.185325000000001</v>
      </c>
      <c r="G49" s="203">
        <v>10.93385</v>
      </c>
      <c r="H49" s="29">
        <v>31.802150000000001</v>
      </c>
      <c r="I49" s="203">
        <v>282.55250000000001</v>
      </c>
      <c r="J49" s="29">
        <v>0.18</v>
      </c>
      <c r="K49" s="205" t="s">
        <v>292</v>
      </c>
    </row>
    <row r="50" spans="1:11" x14ac:dyDescent="0.25">
      <c r="A50" s="98"/>
      <c r="B50" s="48" t="s">
        <v>213</v>
      </c>
      <c r="C50" s="42"/>
      <c r="D50" s="203">
        <v>78</v>
      </c>
      <c r="E50" s="203">
        <v>73.599999999999994</v>
      </c>
      <c r="F50" s="29"/>
      <c r="G50" s="203"/>
      <c r="H50" s="29"/>
      <c r="I50" s="203"/>
      <c r="J50" s="29"/>
      <c r="K50" s="205"/>
    </row>
    <row r="51" spans="1:11" x14ac:dyDescent="0.25">
      <c r="A51" s="98"/>
      <c r="B51" s="48" t="s">
        <v>225</v>
      </c>
      <c r="C51" s="42"/>
      <c r="D51" s="203"/>
      <c r="E51" s="203">
        <v>32</v>
      </c>
      <c r="F51" s="29"/>
      <c r="G51" s="203"/>
      <c r="H51" s="29"/>
      <c r="I51" s="203"/>
      <c r="J51" s="29"/>
      <c r="K51" s="205"/>
    </row>
    <row r="52" spans="1:11" x14ac:dyDescent="0.25">
      <c r="A52" s="98"/>
      <c r="B52" s="8" t="s">
        <v>44</v>
      </c>
      <c r="C52" s="42"/>
      <c r="D52" s="203">
        <v>8</v>
      </c>
      <c r="E52" s="203">
        <v>8</v>
      </c>
      <c r="F52" s="29"/>
      <c r="G52" s="203"/>
      <c r="H52" s="29"/>
      <c r="I52" s="203"/>
      <c r="J52" s="29"/>
      <c r="K52" s="205"/>
    </row>
    <row r="53" spans="1:11" x14ac:dyDescent="0.25">
      <c r="A53" s="98"/>
      <c r="B53" s="8" t="s">
        <v>31</v>
      </c>
      <c r="C53" s="42"/>
      <c r="D53" s="203">
        <v>11.9</v>
      </c>
      <c r="E53" s="203">
        <v>10</v>
      </c>
      <c r="F53" s="29"/>
      <c r="G53" s="203"/>
      <c r="H53" s="29"/>
      <c r="I53" s="203"/>
      <c r="K53" s="205"/>
    </row>
    <row r="54" spans="1:11" x14ac:dyDescent="0.25">
      <c r="A54" s="98"/>
      <c r="B54" s="8" t="s">
        <v>35</v>
      </c>
      <c r="C54" s="42"/>
      <c r="D54" s="203">
        <v>16.25</v>
      </c>
      <c r="E54" s="203">
        <v>13</v>
      </c>
      <c r="F54" s="29"/>
      <c r="G54" s="203"/>
      <c r="H54" s="29"/>
      <c r="I54" s="203"/>
      <c r="K54" s="205"/>
    </row>
    <row r="55" spans="1:11" x14ac:dyDescent="0.25">
      <c r="A55" s="98"/>
      <c r="B55" s="8" t="s">
        <v>17</v>
      </c>
      <c r="C55" s="42"/>
      <c r="D55" s="203">
        <v>55</v>
      </c>
      <c r="E55" s="203">
        <v>55</v>
      </c>
      <c r="F55" s="206"/>
      <c r="G55" s="203"/>
      <c r="H55" s="29"/>
      <c r="I55" s="203"/>
      <c r="J55" s="29"/>
      <c r="K55" s="205"/>
    </row>
    <row r="56" spans="1:11" x14ac:dyDescent="0.25">
      <c r="A56" s="98"/>
      <c r="B56" s="8" t="s">
        <v>49</v>
      </c>
      <c r="C56" s="42"/>
      <c r="D56" s="203">
        <v>86</v>
      </c>
      <c r="E56" s="203">
        <v>86</v>
      </c>
      <c r="F56" s="29"/>
      <c r="G56" s="203"/>
      <c r="H56" s="29"/>
      <c r="I56" s="203"/>
      <c r="K56" s="205"/>
    </row>
    <row r="57" spans="1:11" x14ac:dyDescent="0.25">
      <c r="A57" s="98"/>
      <c r="B57" s="13" t="s">
        <v>147</v>
      </c>
      <c r="C57" s="42"/>
      <c r="D57" s="203">
        <v>0.8</v>
      </c>
      <c r="E57" s="203">
        <v>0.8</v>
      </c>
      <c r="F57" s="206"/>
      <c r="G57" s="203"/>
      <c r="H57" s="29"/>
      <c r="I57" s="203"/>
      <c r="K57" s="205"/>
    </row>
    <row r="58" spans="1:11" x14ac:dyDescent="0.25">
      <c r="A58" s="98"/>
      <c r="B58" s="8" t="s">
        <v>55</v>
      </c>
      <c r="C58" s="42"/>
      <c r="D58" s="203"/>
      <c r="E58" s="203">
        <v>168</v>
      </c>
      <c r="F58" s="29"/>
      <c r="G58" s="203"/>
      <c r="H58" s="29"/>
      <c r="I58" s="203"/>
      <c r="K58" s="205"/>
    </row>
    <row r="59" spans="1:11" x14ac:dyDescent="0.25">
      <c r="A59" s="182" t="s">
        <v>197</v>
      </c>
      <c r="C59" s="30">
        <v>180</v>
      </c>
      <c r="D59" s="203"/>
      <c r="E59" s="203"/>
      <c r="F59" s="29">
        <v>0.59532374100719432</v>
      </c>
      <c r="G59" s="203">
        <v>8.0935251798561161E-2</v>
      </c>
      <c r="H59" s="29">
        <v>16.809999999999999</v>
      </c>
      <c r="I59" s="49">
        <v>71.52</v>
      </c>
      <c r="J59" s="199">
        <v>0.65</v>
      </c>
      <c r="K59" s="50" t="s">
        <v>198</v>
      </c>
    </row>
    <row r="60" spans="1:11" x14ac:dyDescent="0.25">
      <c r="A60" s="98"/>
      <c r="B60" s="8" t="s">
        <v>199</v>
      </c>
      <c r="C60" s="30"/>
      <c r="D60" s="203">
        <v>15.3</v>
      </c>
      <c r="E60" s="203">
        <v>15</v>
      </c>
      <c r="F60" s="199"/>
      <c r="G60" s="28"/>
      <c r="H60" s="199"/>
      <c r="I60" s="49"/>
      <c r="J60" s="199"/>
      <c r="K60" s="205"/>
    </row>
    <row r="61" spans="1:11" x14ac:dyDescent="0.25">
      <c r="A61" s="98"/>
      <c r="B61" s="215" t="s">
        <v>21</v>
      </c>
      <c r="C61" s="30"/>
      <c r="D61" s="203">
        <v>6</v>
      </c>
      <c r="E61" s="203">
        <v>6</v>
      </c>
      <c r="F61" s="199"/>
      <c r="G61" s="28"/>
      <c r="H61" s="199"/>
      <c r="I61" s="49"/>
      <c r="J61" s="199"/>
      <c r="K61" s="205"/>
    </row>
    <row r="62" spans="1:11" x14ac:dyDescent="0.25">
      <c r="A62" s="98"/>
      <c r="B62" s="8" t="s">
        <v>49</v>
      </c>
      <c r="C62" s="30"/>
      <c r="D62" s="203">
        <v>183</v>
      </c>
      <c r="E62" s="203">
        <v>183</v>
      </c>
      <c r="F62" s="199"/>
      <c r="G62" s="28"/>
      <c r="H62" s="199"/>
      <c r="I62" s="49"/>
      <c r="J62" s="199"/>
      <c r="K62" s="205"/>
    </row>
    <row r="63" spans="1:11" ht="30.75" thickBot="1" x14ac:dyDescent="0.3">
      <c r="A63" s="98" t="s">
        <v>139</v>
      </c>
      <c r="C63" s="30">
        <v>25</v>
      </c>
      <c r="D63" s="203">
        <v>25</v>
      </c>
      <c r="E63" s="204">
        <v>25</v>
      </c>
      <c r="F63" s="29">
        <v>1.8999999999999997</v>
      </c>
      <c r="G63" s="203">
        <v>0.2</v>
      </c>
      <c r="H63" s="29">
        <v>12.3</v>
      </c>
      <c r="I63" s="203">
        <v>58.75</v>
      </c>
      <c r="J63" s="29">
        <v>2.7500000000000004E-2</v>
      </c>
      <c r="K63" s="136" t="s">
        <v>273</v>
      </c>
    </row>
    <row r="64" spans="1:11" ht="32.25" thickBot="1" x14ac:dyDescent="0.3">
      <c r="A64" s="392" t="s">
        <v>161</v>
      </c>
      <c r="B64" s="20"/>
      <c r="C64" s="21">
        <v>45</v>
      </c>
      <c r="D64" s="52">
        <v>45</v>
      </c>
      <c r="E64" s="53">
        <v>45</v>
      </c>
      <c r="F64" s="54">
        <v>2.9729729729729724</v>
      </c>
      <c r="G64" s="52">
        <v>0.54054054054054046</v>
      </c>
      <c r="H64" s="54">
        <v>17.837837837837839</v>
      </c>
      <c r="I64" s="52">
        <v>89.189189189189179</v>
      </c>
      <c r="J64" s="55"/>
      <c r="K64" s="51" t="s">
        <v>278</v>
      </c>
    </row>
    <row r="65" spans="1:11" s="37" customFormat="1" ht="21.75" customHeight="1" thickBot="1" x14ac:dyDescent="0.3">
      <c r="A65" s="196" t="s">
        <v>28</v>
      </c>
      <c r="B65" s="31"/>
      <c r="C65" s="400">
        <f>C64+C63+C59+C49+C34+C32</f>
        <v>680</v>
      </c>
      <c r="D65" s="34"/>
      <c r="E65" s="57"/>
      <c r="F65" s="1">
        <f>SUM(F31:F64)</f>
        <v>20.105021713980165</v>
      </c>
      <c r="G65" s="1">
        <f>SUM(G31:G64)</f>
        <v>15.2469257923391</v>
      </c>
      <c r="H65" s="35">
        <f>SUM(H31:H64)</f>
        <v>93.230587837837831</v>
      </c>
      <c r="I65" s="97">
        <f>SUM(I31:I64)</f>
        <v>615.24668918918917</v>
      </c>
      <c r="J65" s="1">
        <f>SUM(J31:J64)</f>
        <v>7.4474999999999998</v>
      </c>
      <c r="K65" s="36"/>
    </row>
    <row r="66" spans="1:11" x14ac:dyDescent="0.25">
      <c r="A66" s="98"/>
      <c r="B66" s="360" t="s">
        <v>192</v>
      </c>
      <c r="C66" s="467"/>
      <c r="D66" s="17"/>
      <c r="E66" s="186"/>
      <c r="F66" s="17"/>
      <c r="G66" s="186"/>
      <c r="H66" s="203"/>
      <c r="I66" s="186"/>
      <c r="J66" s="17"/>
      <c r="K66" s="469"/>
    </row>
    <row r="67" spans="1:11" ht="18" customHeight="1" x14ac:dyDescent="0.25">
      <c r="A67" s="378" t="s">
        <v>42</v>
      </c>
      <c r="B67" s="215"/>
      <c r="C67" s="70">
        <v>100</v>
      </c>
      <c r="D67" s="61">
        <v>100</v>
      </c>
      <c r="E67" s="437">
        <v>100</v>
      </c>
      <c r="F67" s="61">
        <v>0.4</v>
      </c>
      <c r="G67" s="437">
        <v>0.4</v>
      </c>
      <c r="H67" s="61">
        <v>9.8000000000000007</v>
      </c>
      <c r="I67" s="437">
        <v>47</v>
      </c>
      <c r="J67" s="61">
        <v>10</v>
      </c>
      <c r="K67" s="470" t="s">
        <v>447</v>
      </c>
    </row>
    <row r="68" spans="1:11" ht="13.5" customHeight="1" x14ac:dyDescent="0.25">
      <c r="A68" s="378" t="s">
        <v>196</v>
      </c>
      <c r="B68" s="2"/>
      <c r="C68" s="72"/>
      <c r="D68" s="61"/>
      <c r="E68" s="437"/>
      <c r="F68" s="61"/>
      <c r="G68" s="437"/>
      <c r="H68" s="61"/>
      <c r="I68" s="437"/>
      <c r="J68" s="236"/>
      <c r="K68" s="471"/>
    </row>
    <row r="69" spans="1:11" x14ac:dyDescent="0.25">
      <c r="A69" s="378" t="s">
        <v>127</v>
      </c>
      <c r="B69" s="2"/>
      <c r="C69" s="453" t="s">
        <v>132</v>
      </c>
      <c r="D69" s="61"/>
      <c r="E69" s="437"/>
      <c r="F69" s="61">
        <v>11.97</v>
      </c>
      <c r="G69" s="437">
        <v>3.91</v>
      </c>
      <c r="H69" s="61">
        <v>5.87</v>
      </c>
      <c r="I69" s="437">
        <v>106.67</v>
      </c>
      <c r="J69" s="475">
        <v>0.46</v>
      </c>
      <c r="K69" s="466" t="s">
        <v>128</v>
      </c>
    </row>
    <row r="70" spans="1:11" x14ac:dyDescent="0.25">
      <c r="A70" s="378"/>
      <c r="B70" s="2" t="s">
        <v>109</v>
      </c>
      <c r="C70" s="72"/>
      <c r="D70" s="61">
        <v>68.34</v>
      </c>
      <c r="E70" s="437">
        <v>50.25</v>
      </c>
      <c r="F70" s="61"/>
      <c r="G70" s="437"/>
      <c r="H70" s="61"/>
      <c r="I70" s="437"/>
      <c r="J70" s="236"/>
      <c r="K70" s="471"/>
    </row>
    <row r="71" spans="1:11" x14ac:dyDescent="0.25">
      <c r="A71" s="378"/>
      <c r="B71" s="2" t="s">
        <v>75</v>
      </c>
      <c r="C71" s="72"/>
      <c r="D71" s="61"/>
      <c r="E71" s="437">
        <v>39.75</v>
      </c>
      <c r="F71" s="61"/>
      <c r="G71" s="437"/>
      <c r="H71" s="61"/>
      <c r="I71" s="437"/>
      <c r="J71" s="236"/>
      <c r="K71" s="471"/>
    </row>
    <row r="72" spans="1:11" x14ac:dyDescent="0.25">
      <c r="A72" s="378"/>
      <c r="B72" s="48" t="s">
        <v>171</v>
      </c>
      <c r="C72" s="72"/>
      <c r="D72" s="61">
        <v>8.25</v>
      </c>
      <c r="E72" s="437">
        <v>8.25</v>
      </c>
      <c r="F72" s="61"/>
      <c r="G72" s="437"/>
      <c r="H72" s="61"/>
      <c r="I72" s="437"/>
      <c r="J72" s="236"/>
      <c r="K72" s="471"/>
    </row>
    <row r="73" spans="1:11" x14ac:dyDescent="0.25">
      <c r="A73" s="378"/>
      <c r="B73" s="2" t="s">
        <v>43</v>
      </c>
      <c r="C73" s="72"/>
      <c r="D73" s="61">
        <v>6.3</v>
      </c>
      <c r="E73" s="437">
        <v>5.25</v>
      </c>
      <c r="F73" s="61"/>
      <c r="G73" s="437"/>
      <c r="H73" s="61"/>
      <c r="I73" s="437"/>
      <c r="J73" s="236"/>
      <c r="K73" s="471"/>
    </row>
    <row r="74" spans="1:11" x14ac:dyDescent="0.25">
      <c r="A74" s="378"/>
      <c r="B74" s="2" t="s">
        <v>129</v>
      </c>
      <c r="C74" s="72"/>
      <c r="D74" s="61">
        <v>12</v>
      </c>
      <c r="E74" s="437">
        <v>12</v>
      </c>
      <c r="F74" s="61"/>
      <c r="G74" s="437"/>
      <c r="H74" s="61"/>
      <c r="I74" s="437"/>
      <c r="J74" s="236"/>
      <c r="K74" s="471"/>
    </row>
    <row r="75" spans="1:11" x14ac:dyDescent="0.25">
      <c r="A75" s="378"/>
      <c r="B75" s="2" t="s">
        <v>44</v>
      </c>
      <c r="C75" s="72"/>
      <c r="D75" s="61">
        <v>2.25</v>
      </c>
      <c r="E75" s="437">
        <v>2.25</v>
      </c>
      <c r="F75" s="61"/>
      <c r="G75" s="437"/>
      <c r="H75" s="61"/>
      <c r="I75" s="437"/>
      <c r="J75" s="236"/>
      <c r="K75" s="471"/>
    </row>
    <row r="76" spans="1:11" x14ac:dyDescent="0.25">
      <c r="A76" s="378"/>
      <c r="B76" s="13" t="s">
        <v>147</v>
      </c>
      <c r="C76" s="72"/>
      <c r="D76" s="61">
        <v>0.4</v>
      </c>
      <c r="E76" s="437">
        <v>0.4</v>
      </c>
      <c r="F76" s="61"/>
      <c r="G76" s="437"/>
      <c r="H76" s="61"/>
      <c r="I76" s="437"/>
      <c r="J76" s="236"/>
      <c r="K76" s="471"/>
    </row>
    <row r="77" spans="1:11" x14ac:dyDescent="0.25">
      <c r="A77" s="378"/>
      <c r="B77" s="2" t="s">
        <v>104</v>
      </c>
      <c r="C77" s="72"/>
      <c r="D77" s="61">
        <v>1</v>
      </c>
      <c r="E77" s="437">
        <v>1</v>
      </c>
      <c r="F77" s="61"/>
      <c r="G77" s="437"/>
      <c r="H77" s="61"/>
      <c r="I77" s="437"/>
      <c r="J77" s="236"/>
      <c r="K77" s="471"/>
    </row>
    <row r="78" spans="1:11" x14ac:dyDescent="0.25">
      <c r="A78" s="378"/>
      <c r="B78" s="2" t="s">
        <v>142</v>
      </c>
      <c r="C78" s="72"/>
      <c r="D78" s="61"/>
      <c r="E78" s="437">
        <v>60</v>
      </c>
      <c r="F78" s="61"/>
      <c r="G78" s="437"/>
      <c r="H78" s="61"/>
      <c r="I78" s="437"/>
      <c r="J78" s="236"/>
      <c r="K78" s="471"/>
    </row>
    <row r="79" spans="1:11" x14ac:dyDescent="0.25">
      <c r="A79" s="378"/>
      <c r="B79" s="58" t="s">
        <v>458</v>
      </c>
      <c r="C79" s="70"/>
      <c r="D79" s="61"/>
      <c r="E79" s="437"/>
      <c r="F79" s="61"/>
      <c r="G79" s="437"/>
      <c r="H79" s="61"/>
      <c r="I79" s="437"/>
      <c r="J79" s="236"/>
      <c r="K79" s="471"/>
    </row>
    <row r="80" spans="1:11" x14ac:dyDescent="0.25">
      <c r="A80" s="378"/>
      <c r="B80" s="215" t="s">
        <v>129</v>
      </c>
      <c r="C80" s="70"/>
      <c r="D80" s="61">
        <v>10</v>
      </c>
      <c r="E80" s="437">
        <v>10</v>
      </c>
      <c r="F80" s="61"/>
      <c r="G80" s="437"/>
      <c r="H80" s="61"/>
      <c r="I80" s="437"/>
      <c r="J80" s="236"/>
      <c r="K80" s="471"/>
    </row>
    <row r="81" spans="1:11" x14ac:dyDescent="0.25">
      <c r="A81" s="378"/>
      <c r="B81" s="215" t="s">
        <v>44</v>
      </c>
      <c r="C81" s="70"/>
      <c r="D81" s="61">
        <v>1.1000000000000001</v>
      </c>
      <c r="E81" s="437">
        <v>1.1000000000000001</v>
      </c>
      <c r="F81" s="61"/>
      <c r="G81" s="437"/>
      <c r="H81" s="61"/>
      <c r="I81" s="437"/>
      <c r="J81" s="236"/>
      <c r="K81" s="471"/>
    </row>
    <row r="82" spans="1:11" x14ac:dyDescent="0.25">
      <c r="A82" s="378"/>
      <c r="B82" s="215" t="s">
        <v>73</v>
      </c>
      <c r="C82" s="70"/>
      <c r="D82" s="61">
        <v>1.1000000000000001</v>
      </c>
      <c r="E82" s="437">
        <v>1.1000000000000001</v>
      </c>
      <c r="F82" s="61"/>
      <c r="G82" s="437"/>
      <c r="H82" s="61"/>
      <c r="I82" s="437"/>
      <c r="J82" s="236"/>
      <c r="K82" s="471"/>
    </row>
    <row r="83" spans="1:11" x14ac:dyDescent="0.25">
      <c r="A83" s="378"/>
      <c r="B83" s="215" t="s">
        <v>49</v>
      </c>
      <c r="C83" s="70"/>
      <c r="D83" s="61">
        <v>10</v>
      </c>
      <c r="E83" s="437">
        <v>10</v>
      </c>
      <c r="F83" s="61"/>
      <c r="G83" s="437"/>
      <c r="H83" s="61"/>
      <c r="I83" s="437"/>
      <c r="J83" s="236"/>
      <c r="K83" s="471"/>
    </row>
    <row r="84" spans="1:11" x14ac:dyDescent="0.25">
      <c r="A84" s="378"/>
      <c r="B84" s="215" t="s">
        <v>46</v>
      </c>
      <c r="C84" s="70"/>
      <c r="D84" s="61">
        <v>0.2</v>
      </c>
      <c r="E84" s="437">
        <v>0.2</v>
      </c>
      <c r="F84" s="61"/>
      <c r="G84" s="437"/>
      <c r="H84" s="61"/>
      <c r="I84" s="437"/>
      <c r="J84" s="236"/>
      <c r="K84" s="471"/>
    </row>
    <row r="85" spans="1:11" x14ac:dyDescent="0.25">
      <c r="A85" s="378"/>
      <c r="B85" s="13" t="s">
        <v>147</v>
      </c>
      <c r="C85" s="70"/>
      <c r="D85" s="61">
        <v>0.13</v>
      </c>
      <c r="E85" s="437">
        <v>0.13</v>
      </c>
      <c r="F85" s="61"/>
      <c r="G85" s="437"/>
      <c r="H85" s="61"/>
      <c r="I85" s="437"/>
      <c r="J85" s="236"/>
      <c r="K85" s="471"/>
    </row>
    <row r="86" spans="1:11" x14ac:dyDescent="0.25">
      <c r="A86" s="378"/>
      <c r="B86" s="215" t="s">
        <v>131</v>
      </c>
      <c r="C86" s="70"/>
      <c r="D86" s="61"/>
      <c r="E86" s="437">
        <v>20</v>
      </c>
      <c r="F86" s="61"/>
      <c r="G86" s="437"/>
      <c r="H86" s="61"/>
      <c r="I86" s="437"/>
      <c r="J86" s="236"/>
      <c r="K86" s="471"/>
    </row>
    <row r="87" spans="1:11" x14ac:dyDescent="0.25">
      <c r="A87" s="98" t="s">
        <v>446</v>
      </c>
      <c r="C87" s="30">
        <v>140</v>
      </c>
      <c r="D87" s="203"/>
      <c r="E87" s="468"/>
      <c r="F87" s="203">
        <v>2.8613445378151261</v>
      </c>
      <c r="G87" s="468">
        <v>4.4831932773109244</v>
      </c>
      <c r="H87" s="203">
        <v>19.079999999999998</v>
      </c>
      <c r="I87" s="468">
        <v>128.1</v>
      </c>
      <c r="J87" s="203">
        <v>16.96</v>
      </c>
      <c r="K87" s="471" t="s">
        <v>270</v>
      </c>
    </row>
    <row r="88" spans="1:11" x14ac:dyDescent="0.25">
      <c r="A88" s="98"/>
      <c r="B88" s="8" t="s">
        <v>105</v>
      </c>
      <c r="C88" s="30"/>
      <c r="D88" s="203">
        <v>159.6</v>
      </c>
      <c r="E88" s="468">
        <v>119.7</v>
      </c>
      <c r="F88" s="203"/>
      <c r="G88" s="468"/>
      <c r="H88" s="203"/>
      <c r="I88" s="468"/>
      <c r="J88" s="203"/>
      <c r="K88" s="471"/>
    </row>
    <row r="89" spans="1:11" x14ac:dyDescent="0.25">
      <c r="A89" s="98"/>
      <c r="B89" s="8" t="s">
        <v>129</v>
      </c>
      <c r="C89" s="30"/>
      <c r="D89" s="203">
        <v>22.12</v>
      </c>
      <c r="E89" s="468">
        <v>21</v>
      </c>
      <c r="F89" s="203"/>
      <c r="G89" s="468"/>
      <c r="H89" s="203"/>
      <c r="I89" s="468"/>
      <c r="J89" s="203"/>
      <c r="K89" s="471"/>
    </row>
    <row r="90" spans="1:11" x14ac:dyDescent="0.25">
      <c r="A90" s="98"/>
      <c r="B90" s="8" t="s">
        <v>44</v>
      </c>
      <c r="C90" s="30"/>
      <c r="D90" s="203">
        <v>5</v>
      </c>
      <c r="E90" s="468">
        <v>5</v>
      </c>
      <c r="F90" s="203"/>
      <c r="G90" s="468"/>
      <c r="H90" s="203"/>
      <c r="I90" s="468"/>
      <c r="J90" s="203"/>
      <c r="K90" s="471"/>
    </row>
    <row r="91" spans="1:11" x14ac:dyDescent="0.25">
      <c r="A91" s="98"/>
      <c r="B91" s="13" t="s">
        <v>147</v>
      </c>
      <c r="C91" s="30"/>
      <c r="D91" s="203">
        <v>0.52</v>
      </c>
      <c r="E91" s="468">
        <v>0.52</v>
      </c>
      <c r="F91" s="203"/>
      <c r="G91" s="468"/>
      <c r="H91" s="203"/>
      <c r="I91" s="468"/>
      <c r="J91" s="203"/>
      <c r="K91" s="471"/>
    </row>
    <row r="92" spans="1:11" ht="21.75" customHeight="1" x14ac:dyDescent="0.25">
      <c r="A92" s="98" t="s">
        <v>45</v>
      </c>
      <c r="C92" s="30" t="s">
        <v>187</v>
      </c>
      <c r="D92" s="203"/>
      <c r="E92" s="468"/>
      <c r="F92" s="203">
        <v>6.3063063063063057E-2</v>
      </c>
      <c r="G92" s="468">
        <v>1.8018018018018018E-2</v>
      </c>
      <c r="H92" s="203">
        <v>6.0138296664991309</v>
      </c>
      <c r="I92" s="468">
        <v>23.935212957408517</v>
      </c>
      <c r="J92" s="203">
        <v>0.03</v>
      </c>
      <c r="K92" s="472" t="s">
        <v>271</v>
      </c>
    </row>
    <row r="93" spans="1:11" x14ac:dyDescent="0.25">
      <c r="A93" s="98"/>
      <c r="B93" s="8" t="s">
        <v>160</v>
      </c>
      <c r="C93" s="30"/>
      <c r="D93" s="203">
        <v>0.45</v>
      </c>
      <c r="E93" s="468">
        <v>0.45</v>
      </c>
      <c r="F93" s="203"/>
      <c r="G93" s="468"/>
      <c r="H93" s="203"/>
      <c r="I93" s="468"/>
      <c r="J93" s="203"/>
      <c r="K93" s="471"/>
    </row>
    <row r="94" spans="1:11" x14ac:dyDescent="0.25">
      <c r="A94" s="98"/>
      <c r="B94" s="8" t="s">
        <v>46</v>
      </c>
      <c r="C94" s="30"/>
      <c r="D94" s="203">
        <v>6</v>
      </c>
      <c r="E94" s="468">
        <v>6</v>
      </c>
      <c r="F94" s="203"/>
      <c r="G94" s="468"/>
      <c r="H94" s="203"/>
      <c r="I94" s="468"/>
      <c r="J94" s="203"/>
      <c r="K94" s="471"/>
    </row>
    <row r="95" spans="1:11" x14ac:dyDescent="0.25">
      <c r="A95" s="98"/>
      <c r="B95" s="8" t="s">
        <v>49</v>
      </c>
      <c r="C95" s="30"/>
      <c r="D95" s="203">
        <v>180</v>
      </c>
      <c r="E95" s="468">
        <v>180</v>
      </c>
      <c r="F95" s="203"/>
      <c r="G95" s="468"/>
      <c r="H95" s="203"/>
      <c r="I95" s="468"/>
      <c r="J95" s="203"/>
      <c r="K95" s="471"/>
    </row>
    <row r="96" spans="1:11" ht="31.5" customHeight="1" thickBot="1" x14ac:dyDescent="0.3">
      <c r="A96" s="98" t="s">
        <v>139</v>
      </c>
      <c r="C96" s="30">
        <v>30</v>
      </c>
      <c r="D96" s="52">
        <v>30</v>
      </c>
      <c r="E96" s="468">
        <v>30</v>
      </c>
      <c r="F96" s="52">
        <v>2.2799999999999998</v>
      </c>
      <c r="G96" s="468">
        <v>0.24</v>
      </c>
      <c r="H96" s="203">
        <v>14.76</v>
      </c>
      <c r="I96" s="468">
        <v>70.5</v>
      </c>
      <c r="J96" s="203">
        <v>3.3000000000000002E-2</v>
      </c>
      <c r="K96" s="473" t="s">
        <v>273</v>
      </c>
    </row>
    <row r="97" spans="1:11" s="37" customFormat="1" ht="16.5" thickBot="1" x14ac:dyDescent="0.3">
      <c r="A97" s="196" t="s">
        <v>28</v>
      </c>
      <c r="B97" s="31"/>
      <c r="C97" s="56">
        <f>C67+80+C87+186+C96</f>
        <v>536</v>
      </c>
      <c r="D97" s="34"/>
      <c r="E97" s="57"/>
      <c r="F97" s="35">
        <f>SUM(F66:F96)</f>
        <v>17.574407600878192</v>
      </c>
      <c r="G97" s="1">
        <f t="shared" ref="G97:J97" si="1">SUM(G66:G96)</f>
        <v>9.0512112953289439</v>
      </c>
      <c r="H97" s="35">
        <f t="shared" si="1"/>
        <v>55.523829666499132</v>
      </c>
      <c r="I97" s="97">
        <f t="shared" si="1"/>
        <v>376.20521295740849</v>
      </c>
      <c r="J97" s="35">
        <f t="shared" si="1"/>
        <v>27.483000000000004</v>
      </c>
      <c r="K97" s="474"/>
    </row>
    <row r="98" spans="1:11" s="37" customFormat="1" ht="16.5" thickBot="1" x14ac:dyDescent="0.3">
      <c r="A98" s="196" t="s">
        <v>47</v>
      </c>
      <c r="B98" s="63"/>
      <c r="C98" s="177">
        <f>C26+C30+C65+C97</f>
        <v>1805</v>
      </c>
      <c r="D98" s="64"/>
      <c r="E98" s="178"/>
      <c r="F98" s="35">
        <f>F26+F30+F65+F97</f>
        <v>56.801681567110606</v>
      </c>
      <c r="G98" s="35">
        <f>G26+G30+G65+G97</f>
        <v>45.11074970028065</v>
      </c>
      <c r="H98" s="35">
        <f>H26+H30+H65+H97</f>
        <v>215.95441750433696</v>
      </c>
      <c r="I98" s="35">
        <f>I26+I30+I65+I97</f>
        <v>1525.5119021465978</v>
      </c>
      <c r="J98" s="35">
        <f>J26+J30+J65+J97</f>
        <v>37.570500000000003</v>
      </c>
      <c r="K98" s="36"/>
    </row>
    <row r="99" spans="1:11" x14ac:dyDescent="0.25">
      <c r="C99" s="65"/>
      <c r="D99" s="66"/>
      <c r="E99" s="29"/>
      <c r="F99" s="29"/>
      <c r="G99" s="29"/>
      <c r="H99" s="29"/>
      <c r="I99" s="186"/>
      <c r="J99" s="67"/>
    </row>
    <row r="100" spans="1:11" ht="16.5" thickBot="1" x14ac:dyDescent="0.3">
      <c r="A100" s="390" t="s">
        <v>48</v>
      </c>
      <c r="B100" s="13"/>
      <c r="C100" s="13"/>
      <c r="D100" s="14"/>
      <c r="I100" s="68"/>
      <c r="J100" s="68"/>
      <c r="K100" s="20"/>
    </row>
    <row r="101" spans="1:11" ht="32.25" customHeight="1" thickBot="1" x14ac:dyDescent="0.3">
      <c r="A101" s="504" t="s">
        <v>242</v>
      </c>
      <c r="B101" s="500" t="s">
        <v>372</v>
      </c>
      <c r="C101" s="500" t="s">
        <v>368</v>
      </c>
      <c r="D101" s="190" t="s">
        <v>369</v>
      </c>
      <c r="E101" s="105" t="s">
        <v>370</v>
      </c>
      <c r="F101" s="497" t="s">
        <v>5</v>
      </c>
      <c r="G101" s="498"/>
      <c r="H101" s="499"/>
      <c r="I101" s="190" t="s">
        <v>371</v>
      </c>
      <c r="J101" s="190" t="s">
        <v>6</v>
      </c>
      <c r="K101" s="188" t="s">
        <v>7</v>
      </c>
    </row>
    <row r="102" spans="1:11" ht="16.5" thickBot="1" x14ac:dyDescent="0.3">
      <c r="A102" s="505"/>
      <c r="B102" s="501"/>
      <c r="C102" s="501"/>
      <c r="D102" s="255" t="s">
        <v>8</v>
      </c>
      <c r="E102" s="255" t="s">
        <v>9</v>
      </c>
      <c r="F102" s="255" t="s">
        <v>10</v>
      </c>
      <c r="G102" s="255" t="s">
        <v>11</v>
      </c>
      <c r="H102" s="257" t="s">
        <v>12</v>
      </c>
      <c r="I102" s="257" t="s">
        <v>13</v>
      </c>
      <c r="J102" s="257" t="s">
        <v>14</v>
      </c>
      <c r="K102" s="267"/>
    </row>
    <row r="103" spans="1:11" x14ac:dyDescent="0.25">
      <c r="A103" s="391"/>
      <c r="B103" s="107" t="s">
        <v>15</v>
      </c>
      <c r="C103" s="24"/>
      <c r="D103" s="186"/>
      <c r="E103" s="25"/>
      <c r="F103" s="67"/>
      <c r="G103" s="25"/>
      <c r="H103" s="67"/>
      <c r="I103" s="25"/>
      <c r="J103" s="67"/>
      <c r="K103" s="205"/>
    </row>
    <row r="104" spans="1:11" ht="31.5" x14ac:dyDescent="0.25">
      <c r="A104" s="202" t="s">
        <v>389</v>
      </c>
      <c r="C104" s="28" t="s">
        <v>186</v>
      </c>
      <c r="D104" s="29"/>
      <c r="E104" s="203"/>
      <c r="F104" s="29">
        <v>4.8099999999999996</v>
      </c>
      <c r="G104" s="203">
        <v>7.85</v>
      </c>
      <c r="H104" s="29">
        <v>29.38</v>
      </c>
      <c r="I104" s="203">
        <v>207.32</v>
      </c>
      <c r="J104" s="29">
        <v>0.86</v>
      </c>
      <c r="K104" s="205" t="s">
        <v>390</v>
      </c>
    </row>
    <row r="105" spans="1:11" x14ac:dyDescent="0.25">
      <c r="A105" s="202"/>
      <c r="B105" s="8" t="s">
        <v>459</v>
      </c>
      <c r="C105" s="28"/>
      <c r="D105" s="29">
        <v>22.5</v>
      </c>
      <c r="E105" s="203">
        <v>22.5</v>
      </c>
      <c r="F105" s="29"/>
      <c r="G105" s="203"/>
      <c r="H105" s="29"/>
      <c r="I105" s="203"/>
      <c r="J105" s="29"/>
      <c r="K105" s="205"/>
    </row>
    <row r="106" spans="1:11" x14ac:dyDescent="0.25">
      <c r="A106" s="202"/>
      <c r="B106" s="8" t="s">
        <v>129</v>
      </c>
      <c r="C106" s="28"/>
      <c r="D106" s="29">
        <v>90</v>
      </c>
      <c r="E106" s="203">
        <v>90</v>
      </c>
      <c r="F106" s="29"/>
      <c r="G106" s="203"/>
      <c r="H106" s="29"/>
      <c r="I106" s="203"/>
      <c r="J106" s="29"/>
      <c r="K106" s="205"/>
    </row>
    <row r="107" spans="1:11" x14ac:dyDescent="0.25">
      <c r="A107" s="202"/>
      <c r="B107" s="8" t="s">
        <v>49</v>
      </c>
      <c r="C107" s="28"/>
      <c r="D107" s="29">
        <v>68</v>
      </c>
      <c r="E107" s="203">
        <v>68</v>
      </c>
      <c r="F107" s="29"/>
      <c r="G107" s="203"/>
      <c r="H107" s="29"/>
      <c r="I107" s="203"/>
      <c r="J107" s="29"/>
      <c r="K107" s="205"/>
    </row>
    <row r="108" spans="1:11" x14ac:dyDescent="0.25">
      <c r="A108" s="202"/>
      <c r="B108" s="8" t="s">
        <v>46</v>
      </c>
      <c r="C108" s="28"/>
      <c r="D108" s="29">
        <v>2.5</v>
      </c>
      <c r="E108" s="203">
        <v>2.5</v>
      </c>
      <c r="F108" s="29"/>
      <c r="G108" s="203"/>
      <c r="H108" s="29"/>
      <c r="I108" s="203"/>
      <c r="J108" s="29"/>
      <c r="K108" s="205"/>
    </row>
    <row r="109" spans="1:11" x14ac:dyDescent="0.25">
      <c r="A109" s="202"/>
      <c r="B109" s="8" t="s">
        <v>147</v>
      </c>
      <c r="C109" s="28"/>
      <c r="D109" s="29">
        <v>0.5</v>
      </c>
      <c r="E109" s="203">
        <v>0.5</v>
      </c>
      <c r="F109" s="29"/>
      <c r="G109" s="203"/>
      <c r="H109" s="29"/>
      <c r="I109" s="203"/>
      <c r="J109" s="29"/>
      <c r="K109" s="205"/>
    </row>
    <row r="110" spans="1:11" x14ac:dyDescent="0.25">
      <c r="A110" s="202"/>
      <c r="B110" s="13" t="s">
        <v>44</v>
      </c>
      <c r="C110" s="28"/>
      <c r="D110" s="29">
        <v>3</v>
      </c>
      <c r="E110" s="203">
        <v>3</v>
      </c>
      <c r="F110" s="29"/>
      <c r="G110" s="203"/>
      <c r="H110" s="29"/>
      <c r="I110" s="203"/>
      <c r="J110" s="29"/>
      <c r="K110" s="205"/>
    </row>
    <row r="111" spans="1:11" ht="24.75" customHeight="1" x14ac:dyDescent="0.25">
      <c r="A111" s="110" t="s">
        <v>50</v>
      </c>
      <c r="B111" s="48"/>
      <c r="C111" s="189" t="s">
        <v>187</v>
      </c>
      <c r="D111" s="166"/>
      <c r="E111" s="167"/>
      <c r="F111" s="86">
        <v>3.6702000000000004</v>
      </c>
      <c r="G111" s="46">
        <v>3.1896</v>
      </c>
      <c r="H111" s="86">
        <v>10.87</v>
      </c>
      <c r="I111" s="46">
        <v>90.78</v>
      </c>
      <c r="J111" s="86">
        <v>1.43</v>
      </c>
      <c r="K111" s="50" t="s">
        <v>274</v>
      </c>
    </row>
    <row r="112" spans="1:11" x14ac:dyDescent="0.25">
      <c r="A112" s="110"/>
      <c r="B112" s="48" t="s">
        <v>460</v>
      </c>
      <c r="C112" s="189"/>
      <c r="D112" s="86">
        <v>2</v>
      </c>
      <c r="E112" s="46">
        <v>2</v>
      </c>
      <c r="F112" s="86"/>
      <c r="G112" s="46"/>
      <c r="H112" s="86"/>
      <c r="I112" s="46"/>
      <c r="J112" s="86"/>
      <c r="K112" s="50"/>
    </row>
    <row r="113" spans="1:11" x14ac:dyDescent="0.25">
      <c r="A113" s="110"/>
      <c r="B113" s="48" t="s">
        <v>46</v>
      </c>
      <c r="C113" s="189"/>
      <c r="D113" s="86">
        <v>6</v>
      </c>
      <c r="E113" s="46">
        <v>6</v>
      </c>
      <c r="F113" s="86"/>
      <c r="G113" s="46"/>
      <c r="H113" s="86"/>
      <c r="I113" s="46"/>
      <c r="J113" s="86"/>
      <c r="K113" s="50"/>
    </row>
    <row r="114" spans="1:11" x14ac:dyDescent="0.25">
      <c r="A114" s="110"/>
      <c r="B114" s="48" t="s">
        <v>129</v>
      </c>
      <c r="C114" s="189"/>
      <c r="D114" s="86">
        <v>110</v>
      </c>
      <c r="E114" s="46">
        <v>110</v>
      </c>
      <c r="F114" s="86"/>
      <c r="G114" s="46"/>
      <c r="H114" s="86"/>
      <c r="I114" s="46"/>
      <c r="J114" s="86"/>
      <c r="K114" s="50"/>
    </row>
    <row r="115" spans="1:11" x14ac:dyDescent="0.25">
      <c r="A115" s="110"/>
      <c r="B115" s="48" t="s">
        <v>49</v>
      </c>
      <c r="C115" s="189"/>
      <c r="D115" s="86">
        <v>80</v>
      </c>
      <c r="E115" s="46">
        <v>80</v>
      </c>
      <c r="F115" s="86"/>
      <c r="G115" s="46"/>
      <c r="H115" s="86"/>
      <c r="I115" s="46"/>
      <c r="J115" s="86"/>
      <c r="K115" s="50"/>
    </row>
    <row r="116" spans="1:11" x14ac:dyDescent="0.25">
      <c r="A116" s="98" t="s">
        <v>143</v>
      </c>
      <c r="C116" s="28" t="s">
        <v>26</v>
      </c>
      <c r="D116" s="19"/>
      <c r="E116" s="26"/>
      <c r="F116" s="206">
        <v>2.2922522522522524</v>
      </c>
      <c r="G116" s="203">
        <v>4.5008708708708705</v>
      </c>
      <c r="H116" s="29">
        <v>15.49</v>
      </c>
      <c r="I116" s="206">
        <v>111.67867867867868</v>
      </c>
      <c r="J116" s="206"/>
      <c r="K116" s="205" t="s">
        <v>290</v>
      </c>
    </row>
    <row r="117" spans="1:11" x14ac:dyDescent="0.25">
      <c r="A117" s="98"/>
      <c r="B117" s="8" t="s">
        <v>449</v>
      </c>
      <c r="C117" s="28"/>
      <c r="D117" s="206">
        <v>30</v>
      </c>
      <c r="E117" s="203">
        <v>30</v>
      </c>
      <c r="F117" s="206"/>
      <c r="G117" s="203"/>
      <c r="H117" s="203"/>
      <c r="I117" s="206"/>
      <c r="J117" s="206"/>
      <c r="K117" s="205"/>
    </row>
    <row r="118" spans="1:11" ht="16.5" thickBot="1" x14ac:dyDescent="0.3">
      <c r="A118" s="98"/>
      <c r="B118" s="8" t="s">
        <v>44</v>
      </c>
      <c r="C118" s="28"/>
      <c r="D118" s="206">
        <v>5</v>
      </c>
      <c r="E118" s="203">
        <v>5</v>
      </c>
      <c r="F118" s="206" t="s">
        <v>3</v>
      </c>
      <c r="G118" s="203"/>
      <c r="H118" s="203"/>
      <c r="I118" s="206"/>
      <c r="J118" s="206"/>
      <c r="K118" s="205"/>
    </row>
    <row r="119" spans="1:11" s="37" customFormat="1" ht="16.5" thickBot="1" x14ac:dyDescent="0.3">
      <c r="A119" s="196" t="s">
        <v>28</v>
      </c>
      <c r="B119" s="31"/>
      <c r="C119" s="32">
        <f>183+186+35</f>
        <v>404</v>
      </c>
      <c r="D119" s="34"/>
      <c r="E119" s="34"/>
      <c r="F119" s="1">
        <f>SUM(F104:F118)</f>
        <v>10.772452252252252</v>
      </c>
      <c r="G119" s="1">
        <f>SUM(G104:G118)</f>
        <v>15.54047087087087</v>
      </c>
      <c r="H119" s="1">
        <f>SUM(H104:H118)</f>
        <v>55.74</v>
      </c>
      <c r="I119" s="1">
        <f>SUM(I104:I118)</f>
        <v>409.77867867867872</v>
      </c>
      <c r="J119" s="1">
        <f>SUM(J104:J118)</f>
        <v>2.29</v>
      </c>
      <c r="K119" s="35"/>
    </row>
    <row r="120" spans="1:11" x14ac:dyDescent="0.25">
      <c r="A120" s="98"/>
      <c r="B120" s="103" t="s">
        <v>29</v>
      </c>
      <c r="C120" s="28"/>
      <c r="D120" s="29"/>
      <c r="E120" s="206"/>
      <c r="F120" s="17"/>
      <c r="G120" s="204"/>
      <c r="H120" s="203"/>
      <c r="I120" s="206"/>
      <c r="J120" s="206"/>
      <c r="K120" s="205"/>
    </row>
    <row r="121" spans="1:11" x14ac:dyDescent="0.25">
      <c r="A121" s="98" t="s">
        <v>120</v>
      </c>
      <c r="B121" s="215"/>
      <c r="C121" s="60">
        <v>180</v>
      </c>
      <c r="D121" s="72"/>
      <c r="E121" s="72"/>
      <c r="F121" s="61">
        <v>5.22</v>
      </c>
      <c r="G121" s="71">
        <v>4.5</v>
      </c>
      <c r="H121" s="61">
        <v>7.56</v>
      </c>
      <c r="I121" s="61">
        <v>92</v>
      </c>
      <c r="J121" s="72">
        <v>0.45</v>
      </c>
      <c r="K121" s="175" t="s">
        <v>110</v>
      </c>
    </row>
    <row r="122" spans="1:11" x14ac:dyDescent="0.25">
      <c r="A122" s="110" t="s">
        <v>407</v>
      </c>
      <c r="B122" s="202" t="s">
        <v>126</v>
      </c>
      <c r="C122" s="60"/>
      <c r="D122" s="269">
        <v>185</v>
      </c>
      <c r="E122" s="269">
        <v>180</v>
      </c>
      <c r="F122" s="61"/>
      <c r="G122" s="71"/>
      <c r="H122" s="61"/>
      <c r="I122" s="61"/>
      <c r="J122" s="72"/>
      <c r="K122" s="175"/>
    </row>
    <row r="123" spans="1:11" ht="16.5" thickBot="1" x14ac:dyDescent="0.3">
      <c r="A123" s="110" t="s">
        <v>418</v>
      </c>
      <c r="C123" s="85">
        <v>20</v>
      </c>
      <c r="D123" s="339">
        <v>20</v>
      </c>
      <c r="E123" s="269">
        <v>20</v>
      </c>
      <c r="F123" s="476">
        <v>2.96</v>
      </c>
      <c r="G123" s="280">
        <v>3.7599999999999993</v>
      </c>
      <c r="H123" s="339">
        <v>29.24</v>
      </c>
      <c r="I123" s="84">
        <v>162.80000000000001</v>
      </c>
      <c r="J123" s="339">
        <v>5.2000000000000005E-2</v>
      </c>
      <c r="K123" s="175" t="s">
        <v>272</v>
      </c>
    </row>
    <row r="124" spans="1:11" s="37" customFormat="1" ht="16.5" thickBot="1" x14ac:dyDescent="0.3">
      <c r="A124" s="196" t="s">
        <v>28</v>
      </c>
      <c r="B124" s="31"/>
      <c r="C124" s="32">
        <v>200</v>
      </c>
      <c r="D124" s="33"/>
      <c r="E124" s="38"/>
      <c r="F124" s="35">
        <f>SUM(F121:F123)</f>
        <v>8.18</v>
      </c>
      <c r="G124" s="35">
        <f t="shared" ref="G124:J124" si="2">SUM(G121:G123)</f>
        <v>8.26</v>
      </c>
      <c r="H124" s="35">
        <f t="shared" si="2"/>
        <v>36.799999999999997</v>
      </c>
      <c r="I124" s="35">
        <f t="shared" si="2"/>
        <v>254.8</v>
      </c>
      <c r="J124" s="35">
        <f t="shared" si="2"/>
        <v>0.502</v>
      </c>
      <c r="K124" s="36"/>
    </row>
    <row r="125" spans="1:11" x14ac:dyDescent="0.25">
      <c r="A125" s="391"/>
      <c r="B125" s="107" t="s">
        <v>30</v>
      </c>
      <c r="C125" s="24"/>
      <c r="D125" s="186"/>
      <c r="E125" s="73"/>
      <c r="F125" s="17"/>
      <c r="G125" s="17"/>
      <c r="H125" s="186"/>
      <c r="I125" s="17"/>
      <c r="K125" s="18"/>
    </row>
    <row r="126" spans="1:11" s="174" customFormat="1" ht="36.75" customHeight="1" x14ac:dyDescent="0.25">
      <c r="A126" s="227" t="s">
        <v>474</v>
      </c>
      <c r="B126" s="361"/>
      <c r="C126" s="139">
        <v>60</v>
      </c>
      <c r="D126" s="358"/>
      <c r="E126" s="114"/>
      <c r="F126" s="114">
        <v>0.82</v>
      </c>
      <c r="G126" s="114">
        <v>0.84</v>
      </c>
      <c r="H126" s="358">
        <v>8.91</v>
      </c>
      <c r="I126" s="114">
        <v>47.09</v>
      </c>
      <c r="J126" s="358">
        <v>2.74</v>
      </c>
      <c r="K126" s="233" t="s">
        <v>469</v>
      </c>
    </row>
    <row r="127" spans="1:11" s="174" customFormat="1" ht="15" customHeight="1" x14ac:dyDescent="0.25">
      <c r="A127" s="227"/>
      <c r="B127" s="361" t="s">
        <v>64</v>
      </c>
      <c r="C127" s="197"/>
      <c r="D127" s="358">
        <v>67.5</v>
      </c>
      <c r="E127" s="114">
        <v>54</v>
      </c>
      <c r="F127" s="198"/>
      <c r="G127" s="198"/>
      <c r="H127" s="200"/>
      <c r="I127" s="198"/>
      <c r="J127" s="200"/>
      <c r="K127" s="179"/>
    </row>
    <row r="128" spans="1:11" s="174" customFormat="1" ht="15" customHeight="1" x14ac:dyDescent="0.25">
      <c r="A128" s="227"/>
      <c r="B128" s="361" t="s">
        <v>470</v>
      </c>
      <c r="C128" s="197"/>
      <c r="D128" s="358"/>
      <c r="E128" s="114">
        <v>50</v>
      </c>
      <c r="F128" s="198"/>
      <c r="G128" s="198"/>
      <c r="H128" s="200"/>
      <c r="I128" s="198"/>
      <c r="J128" s="200"/>
      <c r="K128" s="179"/>
    </row>
    <row r="129" spans="1:11" s="174" customFormat="1" ht="15" customHeight="1" x14ac:dyDescent="0.25">
      <c r="A129" s="227"/>
      <c r="B129" s="361" t="s">
        <v>433</v>
      </c>
      <c r="C129" s="197"/>
      <c r="D129" s="358">
        <v>7.2</v>
      </c>
      <c r="E129" s="114">
        <v>7</v>
      </c>
      <c r="F129" s="198"/>
      <c r="G129" s="198"/>
      <c r="H129" s="200"/>
      <c r="I129" s="198"/>
      <c r="J129" s="200"/>
      <c r="K129" s="179"/>
    </row>
    <row r="130" spans="1:11" s="174" customFormat="1" ht="15" customHeight="1" x14ac:dyDescent="0.25">
      <c r="A130" s="227"/>
      <c r="B130" s="361" t="s">
        <v>475</v>
      </c>
      <c r="C130" s="197"/>
      <c r="D130" s="358"/>
      <c r="E130" s="114">
        <v>10</v>
      </c>
      <c r="F130" s="198"/>
      <c r="G130" s="198"/>
      <c r="H130" s="200"/>
      <c r="I130" s="198"/>
      <c r="J130" s="200"/>
      <c r="K130" s="179"/>
    </row>
    <row r="131" spans="1:11" s="174" customFormat="1" ht="15" customHeight="1" x14ac:dyDescent="0.25">
      <c r="A131" s="227"/>
      <c r="B131" s="361" t="s">
        <v>296</v>
      </c>
      <c r="C131" s="197"/>
      <c r="D131" s="358">
        <v>0.3</v>
      </c>
      <c r="E131" s="114">
        <v>0.3</v>
      </c>
      <c r="F131" s="198"/>
      <c r="G131" s="198"/>
      <c r="H131" s="200"/>
      <c r="I131" s="198"/>
      <c r="J131" s="200"/>
      <c r="K131" s="179"/>
    </row>
    <row r="132" spans="1:11" ht="45" x14ac:dyDescent="0.25">
      <c r="A132" s="384" t="s">
        <v>356</v>
      </c>
      <c r="B132" s="208"/>
      <c r="C132" s="189" t="s">
        <v>173</v>
      </c>
      <c r="D132" s="86"/>
      <c r="E132" s="46"/>
      <c r="F132" s="46">
        <v>1.4785807717462396</v>
      </c>
      <c r="G132" s="46">
        <v>4.5885193942747904</v>
      </c>
      <c r="H132" s="86">
        <v>8.1168561654173175</v>
      </c>
      <c r="I132" s="46">
        <v>85.968959098455514</v>
      </c>
      <c r="J132" s="86">
        <v>7.71</v>
      </c>
      <c r="K132" s="47" t="s">
        <v>291</v>
      </c>
    </row>
    <row r="133" spans="1:11" x14ac:dyDescent="0.25">
      <c r="A133" s="384"/>
      <c r="B133" s="208" t="s">
        <v>39</v>
      </c>
      <c r="C133" s="78"/>
      <c r="D133" s="29">
        <v>18.75</v>
      </c>
      <c r="E133" s="203">
        <v>15</v>
      </c>
      <c r="F133" s="210"/>
      <c r="G133" s="210"/>
      <c r="H133" s="209"/>
      <c r="I133" s="210"/>
      <c r="J133" s="209"/>
      <c r="K133" s="211"/>
    </row>
    <row r="134" spans="1:11" x14ac:dyDescent="0.25">
      <c r="A134" s="384"/>
      <c r="B134" s="208" t="s">
        <v>34</v>
      </c>
      <c r="C134" s="78"/>
      <c r="D134" s="29">
        <v>19.95</v>
      </c>
      <c r="E134" s="203">
        <v>15</v>
      </c>
      <c r="F134" s="210"/>
      <c r="G134" s="210"/>
      <c r="H134" s="209"/>
      <c r="I134" s="210"/>
      <c r="J134" s="209"/>
      <c r="K134" s="211"/>
    </row>
    <row r="135" spans="1:11" x14ac:dyDescent="0.25">
      <c r="A135" s="384"/>
      <c r="B135" s="208" t="s">
        <v>35</v>
      </c>
      <c r="C135" s="78"/>
      <c r="D135" s="29">
        <v>12.5</v>
      </c>
      <c r="E135" s="203">
        <v>10</v>
      </c>
      <c r="F135" s="210"/>
      <c r="G135" s="210"/>
      <c r="H135" s="209"/>
      <c r="I135" s="210"/>
      <c r="J135" s="362"/>
      <c r="K135" s="211"/>
    </row>
    <row r="136" spans="1:11" x14ac:dyDescent="0.25">
      <c r="A136" s="384"/>
      <c r="B136" s="208" t="s">
        <v>31</v>
      </c>
      <c r="C136" s="78"/>
      <c r="D136" s="29">
        <v>9.6</v>
      </c>
      <c r="E136" s="203">
        <v>8</v>
      </c>
      <c r="F136" s="210"/>
      <c r="G136" s="210"/>
      <c r="H136" s="209"/>
      <c r="I136" s="210"/>
      <c r="J136" s="362"/>
      <c r="K136" s="211"/>
    </row>
    <row r="137" spans="1:11" x14ac:dyDescent="0.25">
      <c r="A137" s="384"/>
      <c r="B137" s="208" t="s">
        <v>53</v>
      </c>
      <c r="C137" s="78"/>
      <c r="D137" s="29">
        <v>38.4</v>
      </c>
      <c r="E137" s="203">
        <v>30</v>
      </c>
      <c r="F137" s="210"/>
      <c r="G137" s="210"/>
      <c r="H137" s="209"/>
      <c r="I137" s="210"/>
      <c r="J137" s="362"/>
      <c r="K137" s="211"/>
    </row>
    <row r="138" spans="1:11" x14ac:dyDescent="0.25">
      <c r="A138" s="384"/>
      <c r="B138" s="208" t="s">
        <v>21</v>
      </c>
      <c r="C138" s="78"/>
      <c r="D138" s="29">
        <v>2.16</v>
      </c>
      <c r="E138" s="203">
        <v>2.16</v>
      </c>
      <c r="F138" s="210"/>
      <c r="G138" s="210"/>
      <c r="H138" s="209"/>
      <c r="I138" s="210"/>
      <c r="J138" s="362"/>
      <c r="K138" s="211"/>
    </row>
    <row r="139" spans="1:11" x14ac:dyDescent="0.25">
      <c r="A139" s="384"/>
      <c r="B139" s="208" t="s">
        <v>41</v>
      </c>
      <c r="C139" s="78"/>
      <c r="D139" s="29">
        <v>1</v>
      </c>
      <c r="E139" s="203">
        <v>1</v>
      </c>
      <c r="F139" s="210"/>
      <c r="G139" s="210"/>
      <c r="H139" s="209"/>
      <c r="I139" s="210"/>
      <c r="J139" s="362"/>
      <c r="K139" s="211"/>
    </row>
    <row r="140" spans="1:11" x14ac:dyDescent="0.25">
      <c r="A140" s="384"/>
      <c r="B140" s="208" t="s">
        <v>36</v>
      </c>
      <c r="C140" s="78"/>
      <c r="D140" s="29">
        <v>3.6</v>
      </c>
      <c r="E140" s="203">
        <v>3.6</v>
      </c>
      <c r="F140" s="210"/>
      <c r="G140" s="210"/>
      <c r="H140" s="209"/>
      <c r="I140" s="210"/>
      <c r="J140" s="362"/>
      <c r="K140" s="211"/>
    </row>
    <row r="141" spans="1:11" x14ac:dyDescent="0.25">
      <c r="A141" s="384"/>
      <c r="B141" s="363" t="s">
        <v>147</v>
      </c>
      <c r="C141" s="78"/>
      <c r="D141" s="29">
        <v>0.6</v>
      </c>
      <c r="E141" s="203">
        <v>0.6</v>
      </c>
      <c r="F141" s="210"/>
      <c r="G141" s="210"/>
      <c r="H141" s="209"/>
      <c r="I141" s="210"/>
      <c r="J141" s="362"/>
      <c r="K141" s="211"/>
    </row>
    <row r="142" spans="1:11" x14ac:dyDescent="0.25">
      <c r="A142" s="384"/>
      <c r="B142" s="208" t="s">
        <v>117</v>
      </c>
      <c r="C142" s="78"/>
      <c r="D142" s="29">
        <v>140</v>
      </c>
      <c r="E142" s="203">
        <v>140</v>
      </c>
      <c r="F142" s="210"/>
      <c r="G142" s="210"/>
      <c r="H142" s="209"/>
      <c r="I142" s="210"/>
      <c r="J142" s="362"/>
      <c r="K142" s="211"/>
    </row>
    <row r="143" spans="1:11" x14ac:dyDescent="0.25">
      <c r="A143" s="384"/>
      <c r="B143" s="208" t="s">
        <v>54</v>
      </c>
      <c r="C143" s="78"/>
      <c r="D143" s="29">
        <v>7</v>
      </c>
      <c r="E143" s="203">
        <v>7</v>
      </c>
      <c r="F143" s="210"/>
      <c r="G143" s="210"/>
      <c r="H143" s="209"/>
      <c r="I143" s="210"/>
      <c r="J143" s="362"/>
      <c r="K143" s="211"/>
    </row>
    <row r="144" spans="1:11" ht="31.5" x14ac:dyDescent="0.25">
      <c r="A144" s="110" t="s">
        <v>297</v>
      </c>
      <c r="B144" s="48"/>
      <c r="C144" s="189" t="s">
        <v>206</v>
      </c>
      <c r="D144" s="86"/>
      <c r="E144" s="46"/>
      <c r="F144" s="46">
        <v>11.64</v>
      </c>
      <c r="G144" s="46">
        <v>13.432</v>
      </c>
      <c r="H144" s="86">
        <v>2.3120000000000003</v>
      </c>
      <c r="I144" s="46">
        <v>176.8</v>
      </c>
      <c r="J144" s="86">
        <v>0.74</v>
      </c>
      <c r="K144" s="50" t="s">
        <v>263</v>
      </c>
    </row>
    <row r="145" spans="1:11" x14ac:dyDescent="0.25">
      <c r="A145" s="98"/>
      <c r="B145" s="8" t="s">
        <v>310</v>
      </c>
      <c r="C145" s="28"/>
      <c r="D145" s="29">
        <v>64</v>
      </c>
      <c r="E145" s="203">
        <v>64</v>
      </c>
      <c r="F145" s="203"/>
      <c r="G145" s="203"/>
      <c r="H145" s="29"/>
      <c r="I145" s="203"/>
      <c r="J145" s="29"/>
      <c r="K145" s="205"/>
    </row>
    <row r="146" spans="1:11" x14ac:dyDescent="0.25">
      <c r="A146" s="98"/>
      <c r="B146" s="8" t="s">
        <v>162</v>
      </c>
      <c r="C146" s="28"/>
      <c r="D146" s="29">
        <v>0.4</v>
      </c>
      <c r="E146" s="203">
        <v>0.4</v>
      </c>
      <c r="F146" s="203"/>
      <c r="G146" s="203"/>
      <c r="H146" s="29"/>
      <c r="I146" s="203"/>
      <c r="J146" s="29"/>
      <c r="K146" s="205"/>
    </row>
    <row r="147" spans="1:11" x14ac:dyDescent="0.25">
      <c r="A147" s="98"/>
      <c r="B147" s="8" t="s">
        <v>307</v>
      </c>
      <c r="C147" s="28"/>
      <c r="D147" s="29"/>
      <c r="E147" s="203">
        <v>40</v>
      </c>
      <c r="F147" s="203"/>
      <c r="G147" s="203"/>
      <c r="H147" s="29"/>
      <c r="I147" s="203"/>
      <c r="J147" s="29"/>
      <c r="K147" s="205"/>
    </row>
    <row r="148" spans="1:11" x14ac:dyDescent="0.25">
      <c r="A148" s="98"/>
      <c r="B148" s="8" t="s">
        <v>64</v>
      </c>
      <c r="C148" s="28"/>
      <c r="D148" s="29">
        <v>17.5</v>
      </c>
      <c r="E148" s="203">
        <v>14</v>
      </c>
      <c r="F148" s="203"/>
      <c r="G148" s="203"/>
      <c r="H148" s="29"/>
      <c r="I148" s="203"/>
      <c r="J148" s="29"/>
      <c r="K148" s="205"/>
    </row>
    <row r="149" spans="1:11" x14ac:dyDescent="0.25">
      <c r="A149" s="98"/>
      <c r="B149" s="8" t="s">
        <v>83</v>
      </c>
      <c r="C149" s="28"/>
      <c r="D149" s="29">
        <v>8.5</v>
      </c>
      <c r="E149" s="203">
        <v>7.1</v>
      </c>
      <c r="F149" s="203"/>
      <c r="G149" s="203"/>
      <c r="H149" s="29"/>
      <c r="I149" s="203"/>
      <c r="J149" s="29"/>
      <c r="K149" s="205"/>
    </row>
    <row r="150" spans="1:11" x14ac:dyDescent="0.25">
      <c r="A150" s="98"/>
      <c r="B150" s="8" t="s">
        <v>108</v>
      </c>
      <c r="C150" s="28"/>
      <c r="D150" s="29">
        <v>30</v>
      </c>
      <c r="E150" s="203">
        <v>30</v>
      </c>
      <c r="F150" s="203"/>
      <c r="G150" s="203"/>
      <c r="H150" s="29"/>
      <c r="I150" s="203"/>
      <c r="J150" s="29"/>
      <c r="K150" s="205"/>
    </row>
    <row r="151" spans="1:11" x14ac:dyDescent="0.25">
      <c r="A151" s="98"/>
      <c r="B151" s="8" t="s">
        <v>114</v>
      </c>
      <c r="C151" s="28"/>
      <c r="D151" s="29">
        <v>1.2</v>
      </c>
      <c r="E151" s="203">
        <v>1.2</v>
      </c>
      <c r="F151" s="203"/>
      <c r="G151" s="203"/>
      <c r="H151" s="29"/>
      <c r="I151" s="203"/>
      <c r="J151" s="29"/>
      <c r="K151" s="205"/>
    </row>
    <row r="152" spans="1:11" x14ac:dyDescent="0.25">
      <c r="A152" s="98"/>
      <c r="B152" s="8" t="s">
        <v>217</v>
      </c>
      <c r="C152" s="28"/>
      <c r="D152" s="29">
        <v>2</v>
      </c>
      <c r="E152" s="203">
        <v>2</v>
      </c>
      <c r="F152" s="203"/>
      <c r="G152" s="203"/>
      <c r="H152" s="29"/>
      <c r="I152" s="203"/>
      <c r="J152" s="29"/>
      <c r="K152" s="205"/>
    </row>
    <row r="153" spans="1:11" x14ac:dyDescent="0.25">
      <c r="A153" s="98"/>
      <c r="B153" s="8" t="s">
        <v>104</v>
      </c>
      <c r="C153" s="28"/>
      <c r="D153" s="29">
        <v>2.7</v>
      </c>
      <c r="E153" s="203">
        <v>2.7</v>
      </c>
      <c r="F153" s="203"/>
      <c r="G153" s="203"/>
      <c r="H153" s="29"/>
      <c r="I153" s="203"/>
      <c r="J153" s="29"/>
      <c r="K153" s="205"/>
    </row>
    <row r="154" spans="1:11" x14ac:dyDescent="0.25">
      <c r="A154" s="98"/>
      <c r="B154" s="8" t="s">
        <v>162</v>
      </c>
      <c r="C154" s="28"/>
      <c r="D154" s="29">
        <v>0.2</v>
      </c>
      <c r="E154" s="203">
        <v>0.2</v>
      </c>
      <c r="F154" s="203"/>
      <c r="G154" s="203"/>
      <c r="H154" s="29"/>
      <c r="I154" s="203"/>
      <c r="J154" s="29"/>
      <c r="K154" s="205"/>
    </row>
    <row r="155" spans="1:11" ht="31.5" x14ac:dyDescent="0.25">
      <c r="A155" s="98" t="s">
        <v>304</v>
      </c>
      <c r="C155" s="28" t="s">
        <v>125</v>
      </c>
      <c r="D155" s="29"/>
      <c r="E155" s="203"/>
      <c r="F155" s="29">
        <v>7.624666666666668</v>
      </c>
      <c r="G155" s="203">
        <v>4.1626666666666674</v>
      </c>
      <c r="H155" s="29">
        <v>34.466000000000001</v>
      </c>
      <c r="I155" s="203">
        <v>205.26666666666668</v>
      </c>
      <c r="J155" s="29">
        <v>0</v>
      </c>
      <c r="K155" s="47" t="s">
        <v>309</v>
      </c>
    </row>
    <row r="156" spans="1:11" x14ac:dyDescent="0.25">
      <c r="A156" s="98"/>
      <c r="B156" s="8" t="s">
        <v>308</v>
      </c>
      <c r="C156" s="28"/>
      <c r="D156" s="29">
        <v>61.9</v>
      </c>
      <c r="E156" s="203">
        <v>61.9</v>
      </c>
      <c r="F156" s="203"/>
      <c r="G156" s="203"/>
      <c r="H156" s="29"/>
      <c r="I156" s="203"/>
      <c r="J156" s="29"/>
      <c r="K156" s="205"/>
    </row>
    <row r="157" spans="1:11" x14ac:dyDescent="0.25">
      <c r="A157" s="98"/>
      <c r="B157" s="8" t="s">
        <v>108</v>
      </c>
      <c r="C157" s="28"/>
      <c r="D157" s="29">
        <v>92.3</v>
      </c>
      <c r="E157" s="203">
        <v>92.3</v>
      </c>
      <c r="F157" s="203"/>
      <c r="G157" s="203"/>
      <c r="H157" s="29"/>
      <c r="I157" s="203"/>
      <c r="J157" s="29"/>
      <c r="K157" s="205"/>
    </row>
    <row r="158" spans="1:11" x14ac:dyDescent="0.25">
      <c r="A158" s="98"/>
      <c r="B158" s="8" t="s">
        <v>162</v>
      </c>
      <c r="C158" s="28"/>
      <c r="D158" s="29">
        <v>0.4</v>
      </c>
      <c r="E158" s="203">
        <v>0.4</v>
      </c>
      <c r="F158" s="203"/>
      <c r="G158" s="203"/>
      <c r="H158" s="29"/>
      <c r="I158" s="203"/>
      <c r="J158" s="29"/>
      <c r="K158" s="205"/>
    </row>
    <row r="159" spans="1:11" x14ac:dyDescent="0.25">
      <c r="A159" s="98"/>
      <c r="B159" s="8" t="s">
        <v>44</v>
      </c>
      <c r="C159" s="28"/>
      <c r="D159" s="29">
        <v>3</v>
      </c>
      <c r="E159" s="203">
        <v>3</v>
      </c>
      <c r="F159" s="203"/>
      <c r="G159" s="203"/>
      <c r="H159" s="29"/>
      <c r="I159" s="203"/>
      <c r="J159" s="29"/>
      <c r="K159" s="205"/>
    </row>
    <row r="160" spans="1:11" x14ac:dyDescent="0.25">
      <c r="A160" s="98" t="s">
        <v>203</v>
      </c>
      <c r="C160" s="28">
        <v>180</v>
      </c>
      <c r="D160" s="29"/>
      <c r="E160" s="203"/>
      <c r="F160" s="29">
        <v>0.14000000000000001</v>
      </c>
      <c r="G160" s="203">
        <v>0.14000000000000001</v>
      </c>
      <c r="H160" s="29">
        <v>25.09</v>
      </c>
      <c r="I160" s="203">
        <v>103.14</v>
      </c>
      <c r="J160" s="29">
        <v>0.81</v>
      </c>
      <c r="K160" s="205" t="s">
        <v>277</v>
      </c>
    </row>
    <row r="161" spans="1:11" x14ac:dyDescent="0.25">
      <c r="A161" s="98"/>
      <c r="B161" s="8" t="s">
        <v>145</v>
      </c>
      <c r="C161" s="28"/>
      <c r="D161" s="29">
        <v>34</v>
      </c>
      <c r="E161" s="203">
        <v>30</v>
      </c>
      <c r="F161" s="29"/>
      <c r="G161" s="203"/>
      <c r="H161" s="29"/>
      <c r="I161" s="203"/>
      <c r="K161" s="205"/>
    </row>
    <row r="162" spans="1:11" x14ac:dyDescent="0.25">
      <c r="A162" s="98"/>
      <c r="B162" s="8" t="s">
        <v>144</v>
      </c>
      <c r="C162" s="28"/>
      <c r="D162" s="29">
        <v>6</v>
      </c>
      <c r="E162" s="203">
        <v>6</v>
      </c>
      <c r="F162" s="29"/>
      <c r="G162" s="203"/>
      <c r="H162" s="29"/>
      <c r="I162" s="203"/>
      <c r="K162" s="205"/>
    </row>
    <row r="163" spans="1:11" x14ac:dyDescent="0.25">
      <c r="A163" s="98"/>
      <c r="B163" s="8" t="s">
        <v>49</v>
      </c>
      <c r="C163" s="28"/>
      <c r="D163" s="29">
        <v>183</v>
      </c>
      <c r="E163" s="203">
        <v>183</v>
      </c>
      <c r="F163" s="29"/>
      <c r="G163" s="203"/>
      <c r="H163" s="29"/>
      <c r="I163" s="203"/>
      <c r="K163" s="205"/>
    </row>
    <row r="164" spans="1:11" ht="30" x14ac:dyDescent="0.25">
      <c r="A164" s="98" t="s">
        <v>139</v>
      </c>
      <c r="C164" s="28">
        <v>25</v>
      </c>
      <c r="D164" s="29">
        <v>25</v>
      </c>
      <c r="E164" s="203">
        <v>25</v>
      </c>
      <c r="F164" s="203">
        <v>1.8999999999999997</v>
      </c>
      <c r="G164" s="203">
        <v>0.2</v>
      </c>
      <c r="H164" s="29">
        <v>12.3</v>
      </c>
      <c r="I164" s="203">
        <v>58.75</v>
      </c>
      <c r="J164" s="29">
        <v>2.7500000000000004E-2</v>
      </c>
      <c r="K164" s="211" t="s">
        <v>273</v>
      </c>
    </row>
    <row r="165" spans="1:11" ht="32.25" thickBot="1" x14ac:dyDescent="0.3">
      <c r="A165" s="392" t="s">
        <v>161</v>
      </c>
      <c r="B165" s="20"/>
      <c r="C165" s="69">
        <v>45</v>
      </c>
      <c r="D165" s="55">
        <v>45</v>
      </c>
      <c r="E165" s="52">
        <v>45</v>
      </c>
      <c r="F165" s="52">
        <v>2.9729729729729724</v>
      </c>
      <c r="G165" s="52">
        <v>0.54054054054054046</v>
      </c>
      <c r="H165" s="55">
        <v>17.837837837837839</v>
      </c>
      <c r="I165" s="52">
        <v>89.189189189189179</v>
      </c>
      <c r="J165" s="55"/>
      <c r="K165" s="51" t="s">
        <v>278</v>
      </c>
    </row>
    <row r="166" spans="1:11" s="37" customFormat="1" ht="16.5" thickBot="1" x14ac:dyDescent="0.3">
      <c r="A166" s="196" t="s">
        <v>28</v>
      </c>
      <c r="B166" s="63"/>
      <c r="C166" s="74">
        <f>C165+C164+C160+C126+187+80+133</f>
        <v>710</v>
      </c>
      <c r="D166" s="97"/>
      <c r="E166" s="35"/>
      <c r="F166" s="35">
        <f>SUM(F126:F165)</f>
        <v>26.576220411385879</v>
      </c>
      <c r="G166" s="35">
        <f t="shared" ref="G166:J166" si="3">SUM(G126:G165)</f>
        <v>23.903726601481996</v>
      </c>
      <c r="H166" s="35">
        <f t="shared" si="3"/>
        <v>109.03269400325516</v>
      </c>
      <c r="I166" s="35">
        <f t="shared" si="3"/>
        <v>766.20481495431136</v>
      </c>
      <c r="J166" s="35">
        <f t="shared" si="3"/>
        <v>12.0275</v>
      </c>
      <c r="K166" s="75"/>
    </row>
    <row r="167" spans="1:11" ht="17.25" customHeight="1" x14ac:dyDescent="0.25">
      <c r="A167" s="98"/>
      <c r="B167" s="360" t="s">
        <v>192</v>
      </c>
      <c r="C167" s="76"/>
      <c r="D167" s="216"/>
      <c r="E167" s="77"/>
      <c r="F167" s="216"/>
      <c r="G167" s="77"/>
      <c r="H167" s="216"/>
      <c r="I167" s="77"/>
      <c r="J167" s="216"/>
      <c r="K167" s="18"/>
    </row>
    <row r="168" spans="1:11" ht="17.25" customHeight="1" x14ac:dyDescent="0.25">
      <c r="A168" s="423" t="s">
        <v>392</v>
      </c>
      <c r="B168" s="48"/>
      <c r="C168" s="128">
        <v>180</v>
      </c>
      <c r="D168" s="86">
        <v>180</v>
      </c>
      <c r="E168" s="46">
        <v>180</v>
      </c>
      <c r="F168" s="129">
        <v>0.9</v>
      </c>
      <c r="G168" s="130">
        <v>0</v>
      </c>
      <c r="H168" s="129">
        <v>18.18</v>
      </c>
      <c r="I168" s="130">
        <v>76.319999999999993</v>
      </c>
      <c r="J168" s="129">
        <v>1.9799999999999998E-2</v>
      </c>
      <c r="K168" s="170" t="s">
        <v>281</v>
      </c>
    </row>
    <row r="169" spans="1:11" ht="17.25" customHeight="1" x14ac:dyDescent="0.25">
      <c r="A169" s="110" t="s">
        <v>298</v>
      </c>
      <c r="B169" s="48"/>
      <c r="C169" s="189">
        <v>150</v>
      </c>
      <c r="D169" s="86"/>
      <c r="E169" s="46"/>
      <c r="F169" s="86">
        <v>18.440000000000001</v>
      </c>
      <c r="G169" s="46">
        <v>10.96</v>
      </c>
      <c r="H169" s="86">
        <v>58.36</v>
      </c>
      <c r="I169" s="46">
        <v>404</v>
      </c>
      <c r="J169" s="216"/>
      <c r="K169" s="205" t="s">
        <v>223</v>
      </c>
    </row>
    <row r="170" spans="1:11" ht="17.25" customHeight="1" x14ac:dyDescent="0.25">
      <c r="A170" s="110"/>
      <c r="B170" s="364" t="s">
        <v>312</v>
      </c>
      <c r="C170" s="189"/>
      <c r="D170" s="86"/>
      <c r="E170" s="46"/>
      <c r="F170" s="86"/>
      <c r="G170" s="46"/>
      <c r="H170" s="86"/>
      <c r="I170" s="46"/>
      <c r="J170" s="216"/>
      <c r="K170" s="205"/>
    </row>
    <row r="171" spans="1:11" ht="17.25" customHeight="1" x14ac:dyDescent="0.25">
      <c r="A171" s="98"/>
      <c r="B171" s="8" t="s">
        <v>22</v>
      </c>
      <c r="C171" s="43"/>
      <c r="D171" s="29">
        <v>10.7</v>
      </c>
      <c r="E171" s="203">
        <v>10.7</v>
      </c>
      <c r="F171" s="29"/>
      <c r="G171" s="203"/>
      <c r="H171" s="29"/>
      <c r="I171" s="203"/>
      <c r="J171" s="216"/>
      <c r="K171" s="205"/>
    </row>
    <row r="172" spans="1:11" x14ac:dyDescent="0.25">
      <c r="A172" s="98"/>
      <c r="B172" s="8" t="s">
        <v>40</v>
      </c>
      <c r="C172" s="43"/>
      <c r="D172" s="29">
        <v>21</v>
      </c>
      <c r="E172" s="203">
        <v>21</v>
      </c>
      <c r="F172" s="29"/>
      <c r="G172" s="203"/>
      <c r="H172" s="29"/>
      <c r="I172" s="203"/>
      <c r="J172" s="9"/>
      <c r="K172" s="164"/>
    </row>
    <row r="173" spans="1:11" x14ac:dyDescent="0.25">
      <c r="A173" s="98"/>
      <c r="B173" s="8" t="s">
        <v>168</v>
      </c>
      <c r="C173" s="43"/>
      <c r="D173" s="29">
        <v>10.7</v>
      </c>
      <c r="E173" s="203">
        <v>10.7</v>
      </c>
      <c r="F173" s="29"/>
      <c r="G173" s="203"/>
      <c r="H173" s="29"/>
      <c r="I173" s="203"/>
      <c r="J173" s="9"/>
      <c r="K173" s="164"/>
    </row>
    <row r="174" spans="1:11" x14ac:dyDescent="0.25">
      <c r="A174" s="98"/>
      <c r="B174" s="360" t="s">
        <v>313</v>
      </c>
      <c r="C174" s="43"/>
      <c r="D174" s="29"/>
      <c r="E174" s="203"/>
      <c r="F174" s="29"/>
      <c r="G174" s="203"/>
      <c r="H174" s="29"/>
      <c r="I174" s="203"/>
      <c r="J174" s="9"/>
      <c r="K174" s="164"/>
    </row>
    <row r="175" spans="1:11" x14ac:dyDescent="0.25">
      <c r="A175" s="98"/>
      <c r="B175" s="8" t="s">
        <v>57</v>
      </c>
      <c r="C175" s="43"/>
      <c r="D175" s="29">
        <v>78.5</v>
      </c>
      <c r="E175" s="203">
        <v>78.5</v>
      </c>
      <c r="F175" s="29"/>
      <c r="G175" s="203"/>
      <c r="H175" s="29"/>
      <c r="I175" s="203"/>
      <c r="J175" s="9"/>
      <c r="K175" s="164"/>
    </row>
    <row r="176" spans="1:11" x14ac:dyDescent="0.25">
      <c r="A176" s="98"/>
      <c r="B176" s="8" t="s">
        <v>168</v>
      </c>
      <c r="C176" s="43"/>
      <c r="D176" s="29">
        <v>15</v>
      </c>
      <c r="E176" s="203">
        <v>15</v>
      </c>
      <c r="F176" s="29"/>
      <c r="G176" s="203"/>
      <c r="H176" s="29"/>
      <c r="I176" s="203"/>
      <c r="J176" s="9"/>
      <c r="K176" s="164"/>
    </row>
    <row r="177" spans="1:11" x14ac:dyDescent="0.25">
      <c r="A177" s="98"/>
      <c r="B177" s="8" t="s">
        <v>221</v>
      </c>
      <c r="C177" s="43"/>
      <c r="D177" s="29">
        <v>18</v>
      </c>
      <c r="E177" s="203">
        <v>15</v>
      </c>
      <c r="F177" s="29"/>
      <c r="G177" s="203"/>
      <c r="H177" s="29"/>
      <c r="I177" s="203"/>
      <c r="J177" s="9"/>
      <c r="K177" s="164"/>
    </row>
    <row r="178" spans="1:11" x14ac:dyDescent="0.25">
      <c r="A178" s="98"/>
      <c r="B178" s="360" t="s">
        <v>312</v>
      </c>
      <c r="C178" s="43"/>
      <c r="D178" s="29"/>
      <c r="E178" s="203"/>
      <c r="F178" s="29"/>
      <c r="G178" s="203"/>
      <c r="H178" s="29"/>
      <c r="I178" s="203"/>
      <c r="J178" s="9"/>
      <c r="K178" s="164"/>
    </row>
    <row r="179" spans="1:11" x14ac:dyDescent="0.25">
      <c r="A179" s="98"/>
      <c r="B179" s="8" t="s">
        <v>22</v>
      </c>
      <c r="C179" s="43"/>
      <c r="D179" s="29">
        <v>4.25</v>
      </c>
      <c r="E179" s="203">
        <v>4.25</v>
      </c>
      <c r="F179" s="29"/>
      <c r="G179" s="203"/>
      <c r="H179" s="29"/>
      <c r="I179" s="203"/>
      <c r="J179" s="9"/>
      <c r="K179" s="164"/>
    </row>
    <row r="180" spans="1:11" x14ac:dyDescent="0.25">
      <c r="A180" s="98"/>
      <c r="B180" s="13" t="s">
        <v>40</v>
      </c>
      <c r="C180" s="43"/>
      <c r="D180" s="29">
        <v>7.8</v>
      </c>
      <c r="E180" s="203">
        <v>7.8</v>
      </c>
      <c r="F180" s="29"/>
      <c r="G180" s="203"/>
      <c r="H180" s="29"/>
      <c r="I180" s="203"/>
      <c r="J180" s="9"/>
      <c r="K180" s="164"/>
    </row>
    <row r="181" spans="1:11" x14ac:dyDescent="0.25">
      <c r="A181" s="98"/>
      <c r="B181" s="8" t="s">
        <v>168</v>
      </c>
      <c r="C181" s="43"/>
      <c r="D181" s="29">
        <v>4.25</v>
      </c>
      <c r="E181" s="203">
        <v>4.25</v>
      </c>
      <c r="F181" s="29"/>
      <c r="G181" s="203"/>
      <c r="H181" s="29"/>
      <c r="I181" s="203"/>
      <c r="J181" s="9"/>
      <c r="K181" s="164"/>
    </row>
    <row r="182" spans="1:11" x14ac:dyDescent="0.25">
      <c r="A182" s="98" t="s">
        <v>59</v>
      </c>
      <c r="C182" s="203" t="s">
        <v>189</v>
      </c>
      <c r="D182" s="29"/>
      <c r="E182" s="203"/>
      <c r="F182" s="29">
        <v>0.13</v>
      </c>
      <c r="G182" s="203">
        <v>0.03</v>
      </c>
      <c r="H182" s="29">
        <v>6.2251798561151066</v>
      </c>
      <c r="I182" s="203">
        <v>26.48</v>
      </c>
      <c r="J182" s="29">
        <v>2.83</v>
      </c>
      <c r="K182" s="50" t="s">
        <v>280</v>
      </c>
    </row>
    <row r="183" spans="1:11" x14ac:dyDescent="0.25">
      <c r="A183" s="98"/>
      <c r="B183" s="8" t="s">
        <v>160</v>
      </c>
      <c r="C183" s="28"/>
      <c r="D183" s="29">
        <v>0.45</v>
      </c>
      <c r="E183" s="203">
        <v>0.45</v>
      </c>
      <c r="F183" s="29"/>
      <c r="G183" s="203"/>
      <c r="H183" s="29"/>
      <c r="I183" s="203"/>
      <c r="J183" s="29"/>
      <c r="K183" s="205"/>
    </row>
    <row r="184" spans="1:11" x14ac:dyDescent="0.25">
      <c r="A184" s="98"/>
      <c r="B184" s="8" t="s">
        <v>21</v>
      </c>
      <c r="C184" s="28"/>
      <c r="D184" s="29">
        <v>6</v>
      </c>
      <c r="E184" s="203">
        <v>6</v>
      </c>
      <c r="F184" s="29"/>
      <c r="G184" s="203"/>
      <c r="H184" s="29"/>
      <c r="I184" s="203"/>
      <c r="J184" s="29"/>
      <c r="K184" s="205"/>
    </row>
    <row r="185" spans="1:11" x14ac:dyDescent="0.25">
      <c r="A185" s="98"/>
      <c r="B185" s="8" t="s">
        <v>60</v>
      </c>
      <c r="C185" s="28"/>
      <c r="D185" s="29">
        <v>8</v>
      </c>
      <c r="E185" s="203">
        <v>7</v>
      </c>
      <c r="F185" s="29"/>
      <c r="G185" s="203"/>
      <c r="H185" s="29"/>
      <c r="I185" s="203"/>
      <c r="J185" s="29"/>
      <c r="K185" s="205"/>
    </row>
    <row r="186" spans="1:11" ht="16.5" thickBot="1" x14ac:dyDescent="0.3">
      <c r="A186" s="98"/>
      <c r="B186" s="8" t="s">
        <v>20</v>
      </c>
      <c r="C186" s="28"/>
      <c r="D186" s="29">
        <v>180</v>
      </c>
      <c r="E186" s="203">
        <v>180</v>
      </c>
      <c r="F186" s="29"/>
      <c r="G186" s="203"/>
      <c r="H186" s="29"/>
      <c r="I186" s="203"/>
      <c r="J186" s="29"/>
      <c r="K186" s="205"/>
    </row>
    <row r="187" spans="1:11" s="37" customFormat="1" ht="16.5" thickBot="1" x14ac:dyDescent="0.3">
      <c r="A187" s="393" t="s">
        <v>28</v>
      </c>
      <c r="B187" s="79"/>
      <c r="C187" s="417">
        <f>C168+C169+193</f>
        <v>523</v>
      </c>
      <c r="D187" s="330"/>
      <c r="E187" s="93"/>
      <c r="F187" s="81">
        <f>SUM(F167:F186)</f>
        <v>19.47</v>
      </c>
      <c r="G187" s="81">
        <f t="shared" ref="G187:J187" si="4">SUM(G167:G186)</f>
        <v>10.99</v>
      </c>
      <c r="H187" s="81">
        <f t="shared" si="4"/>
        <v>82.765179856115097</v>
      </c>
      <c r="I187" s="81">
        <f t="shared" si="4"/>
        <v>506.8</v>
      </c>
      <c r="J187" s="81">
        <f t="shared" si="4"/>
        <v>2.8498000000000001</v>
      </c>
      <c r="K187" s="36"/>
    </row>
    <row r="188" spans="1:11" s="37" customFormat="1" ht="16.5" thickBot="1" x14ac:dyDescent="0.3">
      <c r="A188" s="196" t="s">
        <v>47</v>
      </c>
      <c r="B188" s="63"/>
      <c r="C188" s="156">
        <f>C119+C124+C166+C187</f>
        <v>1837</v>
      </c>
      <c r="D188" s="35"/>
      <c r="E188" s="35"/>
      <c r="F188" s="35">
        <f>F119+F124+F166+F187</f>
        <v>64.998672663638132</v>
      </c>
      <c r="G188" s="35">
        <f>G119+G124+G166+G187</f>
        <v>58.694197472352862</v>
      </c>
      <c r="H188" s="35">
        <f>H119+H124+H166+H187</f>
        <v>284.33787385937023</v>
      </c>
      <c r="I188" s="35">
        <f>I119+I124+I166+I187</f>
        <v>1937.58349363299</v>
      </c>
      <c r="J188" s="35">
        <f>J119+J124+J166+J187</f>
        <v>17.6693</v>
      </c>
      <c r="K188" s="36"/>
    </row>
    <row r="189" spans="1:11" x14ac:dyDescent="0.25">
      <c r="A189" s="183"/>
      <c r="B189" s="13"/>
      <c r="C189" s="66"/>
      <c r="D189" s="66"/>
      <c r="E189" s="29"/>
      <c r="F189" s="40"/>
      <c r="G189" s="40"/>
      <c r="H189" s="40"/>
      <c r="I189" s="82"/>
      <c r="J189" s="82"/>
      <c r="K189" s="16"/>
    </row>
    <row r="190" spans="1:11" ht="16.5" thickBot="1" x14ac:dyDescent="0.3">
      <c r="A190" s="390" t="s">
        <v>61</v>
      </c>
      <c r="B190" s="13"/>
      <c r="C190" s="13"/>
      <c r="D190" s="14"/>
      <c r="I190" s="68"/>
      <c r="J190" s="68"/>
      <c r="K190" s="20"/>
    </row>
    <row r="191" spans="1:11" ht="32.25" customHeight="1" thickBot="1" x14ac:dyDescent="0.3">
      <c r="A191" s="504" t="s">
        <v>242</v>
      </c>
      <c r="B191" s="500" t="s">
        <v>372</v>
      </c>
      <c r="C191" s="500" t="s">
        <v>368</v>
      </c>
      <c r="D191" s="190" t="s">
        <v>369</v>
      </c>
      <c r="E191" s="105" t="s">
        <v>370</v>
      </c>
      <c r="F191" s="497" t="s">
        <v>5</v>
      </c>
      <c r="G191" s="498"/>
      <c r="H191" s="499"/>
      <c r="I191" s="190" t="s">
        <v>371</v>
      </c>
      <c r="J191" s="190" t="s">
        <v>6</v>
      </c>
      <c r="K191" s="188" t="s">
        <v>7</v>
      </c>
    </row>
    <row r="192" spans="1:11" ht="22.5" customHeight="1" thickBot="1" x14ac:dyDescent="0.3">
      <c r="A192" s="505"/>
      <c r="B192" s="501"/>
      <c r="C192" s="501"/>
      <c r="D192" s="255" t="s">
        <v>8</v>
      </c>
      <c r="E192" s="255" t="s">
        <v>9</v>
      </c>
      <c r="F192" s="255" t="s">
        <v>10</v>
      </c>
      <c r="G192" s="255" t="s">
        <v>11</v>
      </c>
      <c r="H192" s="257" t="s">
        <v>12</v>
      </c>
      <c r="I192" s="257" t="s">
        <v>13</v>
      </c>
      <c r="J192" s="257" t="s">
        <v>14</v>
      </c>
      <c r="K192" s="267"/>
    </row>
    <row r="193" spans="1:11" x14ac:dyDescent="0.25">
      <c r="A193" s="391"/>
      <c r="B193" s="107" t="s">
        <v>15</v>
      </c>
      <c r="C193" s="24"/>
      <c r="D193" s="186"/>
      <c r="E193" s="25"/>
      <c r="F193" s="67"/>
      <c r="G193" s="25"/>
      <c r="H193" s="67"/>
      <c r="I193" s="25"/>
      <c r="J193" s="67"/>
      <c r="K193" s="205"/>
    </row>
    <row r="194" spans="1:11" ht="31.5" x14ac:dyDescent="0.25">
      <c r="A194" s="98" t="s">
        <v>178</v>
      </c>
      <c r="C194" s="28" t="s">
        <v>186</v>
      </c>
      <c r="D194" s="206"/>
      <c r="E194" s="203"/>
      <c r="F194" s="206">
        <v>5.34</v>
      </c>
      <c r="G194" s="203">
        <v>8.4</v>
      </c>
      <c r="H194" s="203">
        <v>29.46</v>
      </c>
      <c r="I194" s="206">
        <v>215.85</v>
      </c>
      <c r="J194" s="206">
        <v>0.86</v>
      </c>
      <c r="K194" s="205" t="s">
        <v>16</v>
      </c>
    </row>
    <row r="195" spans="1:11" x14ac:dyDescent="0.25">
      <c r="A195" s="98"/>
      <c r="B195" s="8" t="s">
        <v>17</v>
      </c>
      <c r="C195" s="28"/>
      <c r="D195" s="206">
        <v>13.5</v>
      </c>
      <c r="E195" s="203">
        <v>13.5</v>
      </c>
      <c r="F195" s="203"/>
      <c r="G195" s="203"/>
      <c r="H195" s="203"/>
      <c r="I195" s="206"/>
      <c r="J195" s="206"/>
      <c r="K195" s="205"/>
    </row>
    <row r="196" spans="1:11" x14ac:dyDescent="0.25">
      <c r="A196" s="98"/>
      <c r="B196" s="8" t="s">
        <v>18</v>
      </c>
      <c r="C196" s="28"/>
      <c r="D196" s="206">
        <v>10</v>
      </c>
      <c r="E196" s="203">
        <v>10</v>
      </c>
      <c r="F196" s="203"/>
      <c r="G196" s="29"/>
      <c r="H196" s="203"/>
      <c r="I196" s="29"/>
      <c r="J196" s="206"/>
      <c r="K196" s="205"/>
    </row>
    <row r="197" spans="1:11" x14ac:dyDescent="0.25">
      <c r="A197" s="98"/>
      <c r="B197" s="8" t="s">
        <v>19</v>
      </c>
      <c r="C197" s="28"/>
      <c r="D197" s="206">
        <v>90</v>
      </c>
      <c r="E197" s="203">
        <v>90</v>
      </c>
      <c r="F197" s="203"/>
      <c r="G197" s="29"/>
      <c r="H197" s="203"/>
      <c r="I197" s="29"/>
      <c r="J197" s="206"/>
      <c r="K197" s="205"/>
    </row>
    <row r="198" spans="1:11" x14ac:dyDescent="0.25">
      <c r="A198" s="98"/>
      <c r="B198" s="8" t="s">
        <v>20</v>
      </c>
      <c r="C198" s="28"/>
      <c r="D198" s="206">
        <v>68</v>
      </c>
      <c r="E198" s="203">
        <v>68</v>
      </c>
      <c r="F198" s="203"/>
      <c r="G198" s="29"/>
      <c r="H198" s="203"/>
      <c r="I198" s="29"/>
      <c r="J198" s="206"/>
      <c r="K198" s="205"/>
    </row>
    <row r="199" spans="1:11" x14ac:dyDescent="0.25">
      <c r="A199" s="98"/>
      <c r="B199" s="8" t="s">
        <v>21</v>
      </c>
      <c r="C199" s="28"/>
      <c r="D199" s="206">
        <v>2.5</v>
      </c>
      <c r="E199" s="203">
        <v>2.5</v>
      </c>
      <c r="F199" s="203"/>
      <c r="G199" s="29"/>
      <c r="H199" s="203"/>
      <c r="I199" s="29"/>
      <c r="J199" s="206"/>
      <c r="K199" s="205"/>
    </row>
    <row r="200" spans="1:11" x14ac:dyDescent="0.25">
      <c r="A200" s="98"/>
      <c r="B200" s="13" t="s">
        <v>147</v>
      </c>
      <c r="C200" s="28"/>
      <c r="D200" s="206">
        <v>0.5</v>
      </c>
      <c r="E200" s="203">
        <v>0.5</v>
      </c>
      <c r="F200" s="203"/>
      <c r="G200" s="29"/>
      <c r="H200" s="203"/>
      <c r="I200" s="29"/>
      <c r="J200" s="206"/>
      <c r="K200" s="205"/>
    </row>
    <row r="201" spans="1:11" x14ac:dyDescent="0.25">
      <c r="A201" s="98"/>
      <c r="B201" s="8" t="s">
        <v>22</v>
      </c>
      <c r="C201" s="28"/>
      <c r="D201" s="206">
        <v>3</v>
      </c>
      <c r="E201" s="203">
        <v>3</v>
      </c>
      <c r="F201" s="203"/>
      <c r="G201" s="29"/>
      <c r="H201" s="203"/>
      <c r="I201" s="29"/>
      <c r="J201" s="206"/>
      <c r="K201" s="205"/>
    </row>
    <row r="202" spans="1:11" x14ac:dyDescent="0.25">
      <c r="A202" s="378" t="s">
        <v>260</v>
      </c>
      <c r="B202" s="215"/>
      <c r="C202" s="60" t="s">
        <v>187</v>
      </c>
      <c r="D202" s="216"/>
      <c r="E202" s="61"/>
      <c r="F202" s="216">
        <v>3.0325232901236614</v>
      </c>
      <c r="G202" s="61">
        <v>2.3958740841428243</v>
      </c>
      <c r="H202" s="216">
        <v>10.482708219155825</v>
      </c>
      <c r="I202" s="61">
        <v>75.76195432928796</v>
      </c>
      <c r="J202" s="216">
        <v>1.38</v>
      </c>
      <c r="K202" s="205" t="s">
        <v>282</v>
      </c>
    </row>
    <row r="203" spans="1:11" x14ac:dyDescent="0.25">
      <c r="A203" s="378"/>
      <c r="B203" s="8" t="s">
        <v>160</v>
      </c>
      <c r="C203" s="59"/>
      <c r="D203" s="216">
        <v>0.45</v>
      </c>
      <c r="E203" s="61">
        <v>0.45</v>
      </c>
      <c r="F203" s="216"/>
      <c r="G203" s="61"/>
      <c r="H203" s="216"/>
      <c r="I203" s="61"/>
      <c r="J203" s="216"/>
      <c r="K203" s="205"/>
    </row>
    <row r="204" spans="1:11" x14ac:dyDescent="0.25">
      <c r="A204" s="378"/>
      <c r="B204" s="215" t="s">
        <v>21</v>
      </c>
      <c r="C204" s="59"/>
      <c r="D204" s="216">
        <v>6</v>
      </c>
      <c r="E204" s="61">
        <v>6</v>
      </c>
      <c r="F204" s="216"/>
      <c r="G204" s="61"/>
      <c r="H204" s="216"/>
      <c r="I204" s="61"/>
      <c r="J204" s="216"/>
      <c r="K204" s="205"/>
    </row>
    <row r="205" spans="1:11" x14ac:dyDescent="0.25">
      <c r="A205" s="378"/>
      <c r="B205" s="215" t="s">
        <v>19</v>
      </c>
      <c r="C205" s="59"/>
      <c r="D205" s="216">
        <v>92</v>
      </c>
      <c r="E205" s="61">
        <v>90</v>
      </c>
      <c r="F205" s="216"/>
      <c r="G205" s="61"/>
      <c r="H205" s="216"/>
      <c r="I205" s="61"/>
      <c r="J205" s="216"/>
      <c r="K205" s="205"/>
    </row>
    <row r="206" spans="1:11" x14ac:dyDescent="0.25">
      <c r="A206" s="378"/>
      <c r="B206" s="215" t="s">
        <v>20</v>
      </c>
      <c r="C206" s="59"/>
      <c r="D206" s="216">
        <v>90</v>
      </c>
      <c r="E206" s="61">
        <v>90</v>
      </c>
      <c r="F206" s="216"/>
      <c r="G206" s="61"/>
      <c r="H206" s="216"/>
      <c r="I206" s="61"/>
      <c r="J206" s="216"/>
      <c r="K206" s="205"/>
    </row>
    <row r="207" spans="1:11" x14ac:dyDescent="0.25">
      <c r="A207" s="98" t="s">
        <v>143</v>
      </c>
      <c r="C207" s="43" t="s">
        <v>26</v>
      </c>
      <c r="E207" s="26"/>
      <c r="F207" s="29">
        <v>2.29</v>
      </c>
      <c r="G207" s="203">
        <v>4.5</v>
      </c>
      <c r="H207" s="29">
        <v>15.49</v>
      </c>
      <c r="I207" s="203">
        <v>111.6</v>
      </c>
      <c r="J207" s="29">
        <v>3.3000000000000002E-2</v>
      </c>
      <c r="K207" s="205" t="s">
        <v>269</v>
      </c>
    </row>
    <row r="208" spans="1:11" x14ac:dyDescent="0.25">
      <c r="A208" s="98"/>
      <c r="B208" s="8" t="s">
        <v>27</v>
      </c>
      <c r="C208" s="28"/>
      <c r="D208" s="29">
        <v>30</v>
      </c>
      <c r="E208" s="203">
        <v>30</v>
      </c>
      <c r="F208" s="29"/>
      <c r="G208" s="203"/>
      <c r="H208" s="29"/>
      <c r="I208" s="203"/>
      <c r="J208" s="29"/>
      <c r="K208" s="205"/>
    </row>
    <row r="209" spans="1:11" x14ac:dyDescent="0.25">
      <c r="A209" s="98"/>
      <c r="C209" s="28"/>
      <c r="D209" s="29"/>
      <c r="E209" s="203"/>
      <c r="F209" s="29"/>
      <c r="G209" s="203"/>
      <c r="H209" s="29"/>
      <c r="I209" s="203"/>
      <c r="J209" s="29"/>
      <c r="K209" s="205"/>
    </row>
    <row r="210" spans="1:11" ht="16.5" thickBot="1" x14ac:dyDescent="0.3">
      <c r="A210" s="98"/>
      <c r="B210" s="8" t="s">
        <v>22</v>
      </c>
      <c r="C210" s="69"/>
      <c r="D210" s="29">
        <v>5</v>
      </c>
      <c r="E210" s="52">
        <v>5</v>
      </c>
      <c r="F210" s="29" t="s">
        <v>3</v>
      </c>
      <c r="G210" s="52"/>
      <c r="H210" s="29"/>
      <c r="I210" s="52"/>
      <c r="J210" s="29"/>
      <c r="K210" s="205"/>
    </row>
    <row r="211" spans="1:11" s="37" customFormat="1" ht="16.5" thickBot="1" x14ac:dyDescent="0.3">
      <c r="A211" s="196" t="s">
        <v>28</v>
      </c>
      <c r="B211" s="31"/>
      <c r="C211" s="32">
        <f>183+186+35</f>
        <v>404</v>
      </c>
      <c r="D211" s="33"/>
      <c r="E211" s="34"/>
      <c r="F211" s="35">
        <f>F194+F202+F207</f>
        <v>10.662523290123662</v>
      </c>
      <c r="G211" s="35">
        <f t="shared" ref="G211:J211" si="5">G194+G202+G207</f>
        <v>15.295874084142824</v>
      </c>
      <c r="H211" s="35">
        <f t="shared" si="5"/>
        <v>55.432708219155828</v>
      </c>
      <c r="I211" s="35">
        <f t="shared" si="5"/>
        <v>403.21195432928801</v>
      </c>
      <c r="J211" s="35">
        <f t="shared" si="5"/>
        <v>2.2729999999999997</v>
      </c>
      <c r="K211" s="36"/>
    </row>
    <row r="212" spans="1:11" x14ac:dyDescent="0.25">
      <c r="A212" s="98"/>
      <c r="B212" s="103" t="s">
        <v>29</v>
      </c>
      <c r="C212" s="24"/>
      <c r="D212" s="29"/>
      <c r="E212" s="203"/>
      <c r="F212" s="17"/>
      <c r="G212" s="29"/>
      <c r="H212" s="17"/>
      <c r="I212" s="29"/>
      <c r="J212" s="83"/>
      <c r="K212" s="18"/>
    </row>
    <row r="213" spans="1:11" x14ac:dyDescent="0.25">
      <c r="A213" s="98" t="s">
        <v>120</v>
      </c>
      <c r="B213" s="215"/>
      <c r="C213" s="60">
        <v>180</v>
      </c>
      <c r="D213" s="72"/>
      <c r="E213" s="72"/>
      <c r="F213" s="61">
        <v>5.22</v>
      </c>
      <c r="G213" s="71">
        <v>4.5</v>
      </c>
      <c r="H213" s="61">
        <v>7.2</v>
      </c>
      <c r="I213" s="61">
        <v>90</v>
      </c>
      <c r="J213" s="72">
        <v>1.26</v>
      </c>
      <c r="K213" s="205" t="s">
        <v>110</v>
      </c>
    </row>
    <row r="214" spans="1:11" x14ac:dyDescent="0.25">
      <c r="A214" s="98" t="s">
        <v>408</v>
      </c>
      <c r="B214" s="202" t="s">
        <v>126</v>
      </c>
      <c r="C214" s="60"/>
      <c r="D214" s="269">
        <v>185</v>
      </c>
      <c r="E214" s="269">
        <v>180</v>
      </c>
      <c r="F214" s="61"/>
      <c r="G214" s="71"/>
      <c r="H214" s="61"/>
      <c r="I214" s="61"/>
      <c r="J214" s="72"/>
      <c r="K214" s="205"/>
    </row>
    <row r="215" spans="1:11" ht="16.5" customHeight="1" thickBot="1" x14ac:dyDescent="0.3">
      <c r="A215" s="98" t="s">
        <v>148</v>
      </c>
      <c r="B215" s="8" t="s">
        <v>56</v>
      </c>
      <c r="C215" s="30">
        <v>20</v>
      </c>
      <c r="D215" s="203">
        <v>20</v>
      </c>
      <c r="E215" s="204">
        <v>20</v>
      </c>
      <c r="F215" s="29">
        <v>0.75</v>
      </c>
      <c r="G215" s="203">
        <v>6.1</v>
      </c>
      <c r="H215" s="29">
        <v>12.5</v>
      </c>
      <c r="I215" s="203">
        <v>108.5</v>
      </c>
      <c r="J215" s="29"/>
      <c r="K215" s="211" t="s">
        <v>272</v>
      </c>
    </row>
    <row r="216" spans="1:11" s="37" customFormat="1" ht="16.5" thickBot="1" x14ac:dyDescent="0.3">
      <c r="A216" s="196" t="s">
        <v>28</v>
      </c>
      <c r="B216" s="31"/>
      <c r="C216" s="32">
        <v>200</v>
      </c>
      <c r="D216" s="33"/>
      <c r="E216" s="38"/>
      <c r="F216" s="35">
        <f>SUM(F213:F215)</f>
        <v>5.97</v>
      </c>
      <c r="G216" s="35">
        <f t="shared" ref="G216:J216" si="6">SUM(G213:G215)</f>
        <v>10.6</v>
      </c>
      <c r="H216" s="35">
        <f t="shared" si="6"/>
        <v>19.7</v>
      </c>
      <c r="I216" s="35">
        <f t="shared" si="6"/>
        <v>198.5</v>
      </c>
      <c r="J216" s="35">
        <f t="shared" si="6"/>
        <v>1.26</v>
      </c>
      <c r="K216" s="36"/>
    </row>
    <row r="217" spans="1:11" x14ac:dyDescent="0.25">
      <c r="A217" s="391"/>
      <c r="B217" s="107" t="s">
        <v>30</v>
      </c>
      <c r="C217" s="24"/>
      <c r="D217" s="186"/>
      <c r="E217" s="73"/>
      <c r="F217" s="186"/>
      <c r="G217" s="17"/>
      <c r="H217" s="186"/>
      <c r="I217" s="17"/>
      <c r="J217" s="67"/>
      <c r="K217" s="18"/>
    </row>
    <row r="218" spans="1:11" x14ac:dyDescent="0.25">
      <c r="A218" s="369" t="s">
        <v>300</v>
      </c>
      <c r="B218" s="159"/>
      <c r="C218" s="85">
        <v>60</v>
      </c>
      <c r="D218" s="339"/>
      <c r="E218" s="84"/>
      <c r="F218" s="234">
        <v>0.65</v>
      </c>
      <c r="G218" s="85">
        <v>3.1</v>
      </c>
      <c r="H218" s="234">
        <v>3.86</v>
      </c>
      <c r="I218" s="85">
        <v>46.02</v>
      </c>
      <c r="J218" s="159"/>
      <c r="K218" s="160" t="s">
        <v>317</v>
      </c>
    </row>
    <row r="219" spans="1:11" x14ac:dyDescent="0.25">
      <c r="A219" s="369"/>
      <c r="B219" s="159" t="s">
        <v>318</v>
      </c>
      <c r="C219" s="85"/>
      <c r="D219" s="339">
        <v>61.5</v>
      </c>
      <c r="E219" s="84">
        <v>48</v>
      </c>
      <c r="F219" s="234"/>
      <c r="G219" s="85"/>
      <c r="H219" s="234"/>
      <c r="I219" s="85"/>
      <c r="J219" s="159"/>
      <c r="K219" s="160"/>
    </row>
    <row r="220" spans="1:11" x14ac:dyDescent="0.25">
      <c r="A220" s="378"/>
      <c r="B220" s="215" t="s">
        <v>319</v>
      </c>
      <c r="C220" s="60"/>
      <c r="D220" s="216">
        <v>11.4</v>
      </c>
      <c r="E220" s="61">
        <v>10</v>
      </c>
      <c r="F220" s="217"/>
      <c r="G220" s="60"/>
      <c r="H220" s="217"/>
      <c r="I220" s="60"/>
      <c r="J220" s="215"/>
      <c r="K220" s="91"/>
    </row>
    <row r="221" spans="1:11" x14ac:dyDescent="0.25">
      <c r="A221" s="378"/>
      <c r="B221" s="215" t="s">
        <v>104</v>
      </c>
      <c r="C221" s="60"/>
      <c r="D221" s="216">
        <v>3</v>
      </c>
      <c r="E221" s="61">
        <v>3</v>
      </c>
      <c r="F221" s="217"/>
      <c r="G221" s="60"/>
      <c r="H221" s="217"/>
      <c r="I221" s="60"/>
      <c r="J221" s="215"/>
      <c r="K221" s="91"/>
    </row>
    <row r="222" spans="1:11" ht="49.5" customHeight="1" x14ac:dyDescent="0.25">
      <c r="A222" s="401" t="s">
        <v>375</v>
      </c>
      <c r="B222" s="402"/>
      <c r="C222" s="85" t="s">
        <v>322</v>
      </c>
      <c r="D222" s="159"/>
      <c r="E222" s="160"/>
      <c r="F222" s="339">
        <v>5.0388000000000002</v>
      </c>
      <c r="G222" s="84">
        <v>2.742</v>
      </c>
      <c r="H222" s="339">
        <v>12.4312</v>
      </c>
      <c r="I222" s="84">
        <v>104.08</v>
      </c>
      <c r="J222" s="234">
        <v>8.9700000000000006</v>
      </c>
      <c r="K222" s="163" t="s">
        <v>376</v>
      </c>
    </row>
    <row r="223" spans="1:11" x14ac:dyDescent="0.25">
      <c r="A223" s="401"/>
      <c r="B223" s="402" t="s">
        <v>105</v>
      </c>
      <c r="C223" s="238"/>
      <c r="D223" s="403">
        <v>95.76</v>
      </c>
      <c r="E223" s="404">
        <v>72</v>
      </c>
      <c r="F223" s="402"/>
      <c r="G223" s="238"/>
      <c r="H223" s="402"/>
      <c r="I223" s="238"/>
      <c r="J223" s="402"/>
      <c r="K223" s="239"/>
    </row>
    <row r="224" spans="1:11" x14ac:dyDescent="0.25">
      <c r="A224" s="401"/>
      <c r="B224" s="402" t="s">
        <v>64</v>
      </c>
      <c r="C224" s="238"/>
      <c r="D224" s="403">
        <v>9</v>
      </c>
      <c r="E224" s="404">
        <v>7.2</v>
      </c>
      <c r="F224" s="402"/>
      <c r="G224" s="238"/>
      <c r="H224" s="402"/>
      <c r="I224" s="238"/>
      <c r="J224" s="402"/>
      <c r="K224" s="239"/>
    </row>
    <row r="225" spans="1:11" x14ac:dyDescent="0.25">
      <c r="A225" s="401"/>
      <c r="B225" s="402" t="s">
        <v>83</v>
      </c>
      <c r="C225" s="238"/>
      <c r="D225" s="403">
        <v>8.6</v>
      </c>
      <c r="E225" s="404">
        <v>7.2</v>
      </c>
      <c r="F225" s="402"/>
      <c r="G225" s="238"/>
      <c r="H225" s="402"/>
      <c r="I225" s="238"/>
      <c r="J225" s="402"/>
      <c r="K225" s="239"/>
    </row>
    <row r="226" spans="1:11" x14ac:dyDescent="0.25">
      <c r="A226" s="401"/>
      <c r="B226" s="402" t="s">
        <v>114</v>
      </c>
      <c r="C226" s="238"/>
      <c r="D226" s="403">
        <v>0.72</v>
      </c>
      <c r="E226" s="404">
        <v>0.72</v>
      </c>
      <c r="F226" s="402"/>
      <c r="G226" s="238"/>
      <c r="H226" s="402"/>
      <c r="I226" s="238"/>
      <c r="J226" s="402"/>
      <c r="K226" s="239"/>
    </row>
    <row r="227" spans="1:11" x14ac:dyDescent="0.25">
      <c r="A227" s="401"/>
      <c r="B227" s="402" t="s">
        <v>104</v>
      </c>
      <c r="C227" s="238"/>
      <c r="D227" s="403">
        <v>1.8</v>
      </c>
      <c r="E227" s="404">
        <v>1.8</v>
      </c>
      <c r="F227" s="402"/>
      <c r="G227" s="238"/>
      <c r="H227" s="402"/>
      <c r="I227" s="238"/>
      <c r="J227" s="402"/>
      <c r="K227" s="239"/>
    </row>
    <row r="228" spans="1:11" x14ac:dyDescent="0.25">
      <c r="A228" s="401"/>
      <c r="B228" s="402" t="s">
        <v>117</v>
      </c>
      <c r="C228" s="238"/>
      <c r="D228" s="403">
        <v>126</v>
      </c>
      <c r="E228" s="404">
        <v>126</v>
      </c>
      <c r="F228" s="402"/>
      <c r="G228" s="238"/>
      <c r="H228" s="402"/>
      <c r="I228" s="238"/>
      <c r="J228" s="402"/>
      <c r="K228" s="239"/>
    </row>
    <row r="229" spans="1:11" x14ac:dyDescent="0.25">
      <c r="A229" s="401"/>
      <c r="B229" s="402" t="s">
        <v>147</v>
      </c>
      <c r="C229" s="238"/>
      <c r="D229" s="403">
        <v>0.6</v>
      </c>
      <c r="E229" s="404">
        <v>0.6</v>
      </c>
      <c r="F229" s="402"/>
      <c r="G229" s="238"/>
      <c r="H229" s="402"/>
      <c r="I229" s="238"/>
      <c r="J229" s="402"/>
      <c r="K229" s="239"/>
    </row>
    <row r="230" spans="1:11" x14ac:dyDescent="0.25">
      <c r="A230" s="401"/>
      <c r="B230" s="402" t="s">
        <v>377</v>
      </c>
      <c r="C230" s="238"/>
      <c r="D230" s="402"/>
      <c r="E230" s="237">
        <v>20</v>
      </c>
      <c r="F230" s="402"/>
      <c r="G230" s="238"/>
      <c r="H230" s="402"/>
      <c r="I230" s="238"/>
      <c r="J230" s="402"/>
      <c r="K230" s="239"/>
    </row>
    <row r="231" spans="1:11" x14ac:dyDescent="0.25">
      <c r="A231" s="401"/>
      <c r="B231" s="402" t="s">
        <v>378</v>
      </c>
      <c r="C231" s="238"/>
      <c r="D231" s="403">
        <v>25.8</v>
      </c>
      <c r="E231" s="404">
        <v>18.8</v>
      </c>
      <c r="F231" s="402"/>
      <c r="G231" s="238"/>
      <c r="H231" s="402"/>
      <c r="I231" s="238"/>
      <c r="J231" s="402"/>
      <c r="K231" s="239"/>
    </row>
    <row r="232" spans="1:11" x14ac:dyDescent="0.25">
      <c r="A232" s="224"/>
      <c r="B232" s="224" t="s">
        <v>176</v>
      </c>
      <c r="C232" s="158"/>
      <c r="D232" s="365">
        <v>19</v>
      </c>
      <c r="E232" s="157">
        <v>18.8</v>
      </c>
      <c r="F232" s="224"/>
      <c r="G232" s="158"/>
      <c r="H232" s="224"/>
      <c r="I232" s="158"/>
      <c r="J232" s="224"/>
      <c r="K232" s="158"/>
    </row>
    <row r="233" spans="1:11" x14ac:dyDescent="0.25">
      <c r="A233" s="224"/>
      <c r="B233" s="224" t="s">
        <v>243</v>
      </c>
      <c r="C233" s="158"/>
      <c r="D233" s="365">
        <v>2.88</v>
      </c>
      <c r="E233" s="157">
        <v>2.4</v>
      </c>
      <c r="F233" s="224"/>
      <c r="G233" s="158"/>
      <c r="H233" s="224"/>
      <c r="I233" s="158"/>
      <c r="J233" s="224"/>
      <c r="K233" s="158"/>
    </row>
    <row r="234" spans="1:11" x14ac:dyDescent="0.25">
      <c r="A234" s="224"/>
      <c r="B234" s="224" t="s">
        <v>83</v>
      </c>
      <c r="C234" s="158"/>
      <c r="D234" s="365">
        <v>3.6</v>
      </c>
      <c r="E234" s="157">
        <v>3</v>
      </c>
      <c r="F234" s="224"/>
      <c r="G234" s="158"/>
      <c r="H234" s="224"/>
      <c r="I234" s="158"/>
      <c r="J234" s="224"/>
      <c r="K234" s="158"/>
    </row>
    <row r="235" spans="1:11" x14ac:dyDescent="0.25">
      <c r="A235" s="224"/>
      <c r="B235" s="368" t="s">
        <v>147</v>
      </c>
      <c r="C235" s="158"/>
      <c r="D235" s="365">
        <v>0.24</v>
      </c>
      <c r="E235" s="157">
        <v>0.24</v>
      </c>
      <c r="F235" s="224"/>
      <c r="G235" s="158"/>
      <c r="H235" s="224"/>
      <c r="I235" s="158"/>
      <c r="J235" s="224"/>
      <c r="K235" s="158"/>
    </row>
    <row r="236" spans="1:11" x14ac:dyDescent="0.25">
      <c r="A236" s="224"/>
      <c r="B236" s="224" t="s">
        <v>108</v>
      </c>
      <c r="C236" s="158"/>
      <c r="D236" s="365">
        <v>3</v>
      </c>
      <c r="E236" s="157">
        <v>3</v>
      </c>
      <c r="F236" s="224"/>
      <c r="G236" s="158"/>
      <c r="H236" s="224"/>
      <c r="I236" s="158"/>
      <c r="J236" s="224"/>
      <c r="K236" s="158"/>
    </row>
    <row r="237" spans="1:11" x14ac:dyDescent="0.25">
      <c r="A237" s="224"/>
      <c r="B237" s="224" t="s">
        <v>219</v>
      </c>
      <c r="C237" s="158"/>
      <c r="D237" s="365"/>
      <c r="E237" s="157">
        <v>25</v>
      </c>
      <c r="F237" s="224"/>
      <c r="G237" s="158"/>
      <c r="H237" s="224"/>
      <c r="I237" s="158"/>
      <c r="J237" s="224"/>
      <c r="K237" s="158"/>
    </row>
    <row r="238" spans="1:11" x14ac:dyDescent="0.25">
      <c r="A238" s="224"/>
      <c r="B238" s="224" t="s">
        <v>135</v>
      </c>
      <c r="C238" s="158"/>
      <c r="D238" s="365"/>
      <c r="E238" s="157">
        <v>20</v>
      </c>
      <c r="F238" s="224"/>
      <c r="G238" s="158"/>
      <c r="H238" s="224"/>
      <c r="I238" s="158"/>
      <c r="J238" s="224"/>
      <c r="K238" s="158"/>
    </row>
    <row r="239" spans="1:11" ht="31.5" x14ac:dyDescent="0.25">
      <c r="A239" s="44" t="s">
        <v>379</v>
      </c>
      <c r="C239" s="28">
        <v>70</v>
      </c>
      <c r="D239" s="29"/>
      <c r="E239" s="203"/>
      <c r="F239" s="29">
        <v>10.38</v>
      </c>
      <c r="G239" s="203">
        <v>8.1</v>
      </c>
      <c r="H239" s="29">
        <v>14.95</v>
      </c>
      <c r="I239" s="203">
        <v>154.75</v>
      </c>
      <c r="J239" s="29">
        <v>7.0000000000000007E-2</v>
      </c>
      <c r="K239" s="205" t="s">
        <v>380</v>
      </c>
    </row>
    <row r="240" spans="1:11" x14ac:dyDescent="0.25">
      <c r="A240" s="202"/>
      <c r="B240" s="13" t="s">
        <v>164</v>
      </c>
      <c r="C240" s="189"/>
      <c r="D240" s="118">
        <v>84.9</v>
      </c>
      <c r="E240" s="189">
        <v>55.13</v>
      </c>
      <c r="F240" s="29"/>
      <c r="G240" s="203"/>
      <c r="H240" s="29"/>
      <c r="I240" s="203"/>
      <c r="J240" s="29"/>
      <c r="K240" s="205"/>
    </row>
    <row r="241" spans="1:11" x14ac:dyDescent="0.25">
      <c r="A241" s="202"/>
      <c r="B241" s="13" t="s">
        <v>166</v>
      </c>
      <c r="C241" s="189"/>
      <c r="D241" s="118">
        <v>57.89</v>
      </c>
      <c r="E241" s="189">
        <v>55.13</v>
      </c>
      <c r="F241" s="29"/>
      <c r="G241" s="203"/>
      <c r="H241" s="29"/>
      <c r="I241" s="203"/>
      <c r="J241" s="29"/>
      <c r="K241" s="205"/>
    </row>
    <row r="242" spans="1:11" x14ac:dyDescent="0.25">
      <c r="A242" s="202"/>
      <c r="B242" s="48" t="s">
        <v>64</v>
      </c>
      <c r="C242" s="189"/>
      <c r="D242" s="118">
        <v>16.53</v>
      </c>
      <c r="E242" s="189">
        <v>13.12</v>
      </c>
      <c r="F242" s="29"/>
      <c r="G242" s="203"/>
      <c r="H242" s="29"/>
      <c r="I242" s="203"/>
      <c r="J242" s="29"/>
      <c r="K242" s="205"/>
    </row>
    <row r="243" spans="1:11" x14ac:dyDescent="0.25">
      <c r="A243" s="202"/>
      <c r="B243" s="48" t="s">
        <v>31</v>
      </c>
      <c r="C243" s="189"/>
      <c r="D243" s="118">
        <v>18</v>
      </c>
      <c r="E243" s="189">
        <v>15</v>
      </c>
      <c r="G243" s="26"/>
      <c r="I243" s="26"/>
      <c r="K243" s="205"/>
    </row>
    <row r="244" spans="1:11" x14ac:dyDescent="0.25">
      <c r="A244" s="202"/>
      <c r="B244" s="48" t="s">
        <v>36</v>
      </c>
      <c r="C244" s="189"/>
      <c r="D244" s="118">
        <v>1.5</v>
      </c>
      <c r="E244" s="189">
        <v>1.5</v>
      </c>
      <c r="G244" s="26"/>
      <c r="I244" s="26"/>
      <c r="K244" s="205"/>
    </row>
    <row r="245" spans="1:11" x14ac:dyDescent="0.25">
      <c r="A245" s="202"/>
      <c r="B245" s="48" t="s">
        <v>119</v>
      </c>
      <c r="C245" s="189"/>
      <c r="D245" s="118"/>
      <c r="E245" s="189">
        <v>8</v>
      </c>
      <c r="G245" s="26"/>
      <c r="I245" s="26"/>
      <c r="K245" s="205"/>
    </row>
    <row r="246" spans="1:11" x14ac:dyDescent="0.25">
      <c r="A246" s="202"/>
      <c r="B246" s="48" t="s">
        <v>147</v>
      </c>
      <c r="C246" s="189"/>
      <c r="D246" s="118">
        <v>0.56999999999999995</v>
      </c>
      <c r="E246" s="189">
        <v>0.56999999999999995</v>
      </c>
      <c r="G246" s="203"/>
      <c r="H246" s="29"/>
      <c r="I246" s="203"/>
      <c r="J246" s="29"/>
      <c r="K246" s="205"/>
    </row>
    <row r="247" spans="1:11" x14ac:dyDescent="0.25">
      <c r="A247" s="202"/>
      <c r="B247" s="48" t="s">
        <v>43</v>
      </c>
      <c r="C247" s="189"/>
      <c r="D247" s="118">
        <v>0.84</v>
      </c>
      <c r="E247" s="189">
        <v>0.7</v>
      </c>
      <c r="G247" s="203"/>
      <c r="H247" s="29"/>
      <c r="I247" s="203"/>
      <c r="J247" s="29"/>
      <c r="K247" s="205"/>
    </row>
    <row r="248" spans="1:11" x14ac:dyDescent="0.25">
      <c r="A248" s="8"/>
      <c r="B248" s="13" t="s">
        <v>40</v>
      </c>
      <c r="C248" s="189"/>
      <c r="D248" s="118">
        <v>5.25</v>
      </c>
      <c r="E248" s="189">
        <v>5.25</v>
      </c>
      <c r="G248" s="203"/>
      <c r="H248" s="29"/>
      <c r="I248" s="203"/>
      <c r="J248" s="29"/>
      <c r="K248" s="205"/>
    </row>
    <row r="249" spans="1:11" x14ac:dyDescent="0.25">
      <c r="A249" s="8"/>
      <c r="B249" s="13" t="s">
        <v>38</v>
      </c>
      <c r="C249" s="189"/>
      <c r="D249" s="118"/>
      <c r="E249" s="189">
        <v>82.6</v>
      </c>
      <c r="G249" s="203"/>
      <c r="H249" s="29"/>
      <c r="I249" s="203"/>
      <c r="J249" s="29"/>
      <c r="K249" s="205"/>
    </row>
    <row r="250" spans="1:11" x14ac:dyDescent="0.25">
      <c r="A250" s="8"/>
      <c r="B250" s="48" t="s">
        <v>104</v>
      </c>
      <c r="C250" s="189"/>
      <c r="D250" s="118">
        <v>2.6</v>
      </c>
      <c r="E250" s="189">
        <v>2.6</v>
      </c>
      <c r="G250" s="203"/>
      <c r="H250" s="29"/>
      <c r="I250" s="203"/>
      <c r="J250" s="29"/>
      <c r="K250" s="205"/>
    </row>
    <row r="251" spans="1:11" ht="31.5" x14ac:dyDescent="0.25">
      <c r="A251" s="98" t="s">
        <v>320</v>
      </c>
      <c r="C251" s="28" t="s">
        <v>125</v>
      </c>
      <c r="D251" s="29"/>
      <c r="E251" s="203"/>
      <c r="F251" s="29">
        <v>4.8054000000000006</v>
      </c>
      <c r="G251" s="61">
        <v>6.0910000000000002</v>
      </c>
      <c r="H251" s="29">
        <v>22.961000000000006</v>
      </c>
      <c r="I251" s="203">
        <v>165.79000000000002</v>
      </c>
      <c r="J251" s="29">
        <v>0</v>
      </c>
      <c r="K251" s="205" t="s">
        <v>134</v>
      </c>
    </row>
    <row r="252" spans="1:11" x14ac:dyDescent="0.25">
      <c r="A252" s="98"/>
      <c r="B252" s="8" t="s">
        <v>107</v>
      </c>
      <c r="C252" s="28"/>
      <c r="D252" s="29">
        <v>45.5</v>
      </c>
      <c r="E252" s="203">
        <v>45.5</v>
      </c>
      <c r="F252" s="29"/>
      <c r="G252" s="61"/>
      <c r="H252" s="29"/>
      <c r="I252" s="203"/>
      <c r="J252" s="29"/>
      <c r="K252" s="205"/>
    </row>
    <row r="253" spans="1:11" x14ac:dyDescent="0.25">
      <c r="A253" s="98"/>
      <c r="B253" s="8" t="s">
        <v>49</v>
      </c>
      <c r="C253" s="28"/>
      <c r="D253" s="29">
        <v>275</v>
      </c>
      <c r="E253" s="203">
        <v>275</v>
      </c>
      <c r="F253" s="29"/>
      <c r="G253" s="61"/>
      <c r="H253" s="29"/>
      <c r="I253" s="203"/>
      <c r="J253" s="29"/>
      <c r="K253" s="205"/>
    </row>
    <row r="254" spans="1:11" x14ac:dyDescent="0.25">
      <c r="A254" s="98"/>
      <c r="B254" s="13" t="s">
        <v>147</v>
      </c>
      <c r="C254" s="28"/>
      <c r="D254" s="29">
        <v>0.5</v>
      </c>
      <c r="E254" s="203">
        <v>0.5</v>
      </c>
      <c r="F254" s="29"/>
      <c r="G254" s="61"/>
      <c r="H254" s="29"/>
      <c r="I254" s="203"/>
      <c r="J254" s="29"/>
      <c r="K254" s="205"/>
    </row>
    <row r="255" spans="1:11" x14ac:dyDescent="0.25">
      <c r="A255" s="98"/>
      <c r="B255" s="8" t="s">
        <v>22</v>
      </c>
      <c r="C255" s="28"/>
      <c r="D255" s="29">
        <v>3</v>
      </c>
      <c r="E255" s="203">
        <v>3</v>
      </c>
      <c r="F255" s="29"/>
      <c r="G255" s="61"/>
      <c r="H255" s="29"/>
      <c r="I255" s="203"/>
      <c r="J255" s="29"/>
      <c r="K255" s="205"/>
    </row>
    <row r="256" spans="1:11" x14ac:dyDescent="0.25">
      <c r="A256" s="182" t="s">
        <v>194</v>
      </c>
      <c r="C256" s="28">
        <v>180</v>
      </c>
      <c r="D256" s="29"/>
      <c r="E256" s="203"/>
      <c r="F256" s="203">
        <v>0.54</v>
      </c>
      <c r="G256" s="203">
        <v>9.0000000000000011E-2</v>
      </c>
      <c r="H256" s="29">
        <v>16.178000000000001</v>
      </c>
      <c r="I256" s="203">
        <v>75.239999999999995</v>
      </c>
      <c r="J256" s="199">
        <v>0.99</v>
      </c>
      <c r="K256" s="87" t="s">
        <v>228</v>
      </c>
    </row>
    <row r="257" spans="1:11" x14ac:dyDescent="0.25">
      <c r="A257" s="98"/>
      <c r="B257" s="8" t="s">
        <v>195</v>
      </c>
      <c r="C257" s="28"/>
      <c r="D257" s="29">
        <v>21</v>
      </c>
      <c r="E257" s="203">
        <v>21</v>
      </c>
      <c r="F257" s="28"/>
      <c r="G257" s="28"/>
      <c r="H257" s="199"/>
      <c r="I257" s="49"/>
      <c r="J257" s="199"/>
      <c r="K257" s="205"/>
    </row>
    <row r="258" spans="1:11" x14ac:dyDescent="0.25">
      <c r="A258" s="98"/>
      <c r="B258" s="215" t="s">
        <v>21</v>
      </c>
      <c r="C258" s="28"/>
      <c r="D258" s="29">
        <v>6</v>
      </c>
      <c r="E258" s="203">
        <v>6</v>
      </c>
      <c r="F258" s="28"/>
      <c r="G258" s="28"/>
      <c r="H258" s="199"/>
      <c r="I258" s="49"/>
      <c r="J258" s="199"/>
      <c r="K258" s="205"/>
    </row>
    <row r="259" spans="1:11" x14ac:dyDescent="0.25">
      <c r="A259" s="98"/>
      <c r="B259" s="8" t="s">
        <v>49</v>
      </c>
      <c r="C259" s="28"/>
      <c r="D259" s="29">
        <v>180</v>
      </c>
      <c r="E259" s="203">
        <v>180</v>
      </c>
      <c r="F259" s="28"/>
      <c r="G259" s="28"/>
      <c r="H259" s="199"/>
      <c r="I259" s="49"/>
      <c r="J259" s="199"/>
      <c r="K259" s="205"/>
    </row>
    <row r="260" spans="1:11" ht="34.5" customHeight="1" thickBot="1" x14ac:dyDescent="0.3">
      <c r="A260" s="392" t="s">
        <v>161</v>
      </c>
      <c r="B260" s="20"/>
      <c r="C260" s="69">
        <v>45</v>
      </c>
      <c r="D260" s="55">
        <v>45</v>
      </c>
      <c r="E260" s="52">
        <v>45</v>
      </c>
      <c r="F260" s="55">
        <v>2.9729729729729724</v>
      </c>
      <c r="G260" s="52">
        <v>0.54054054054054046</v>
      </c>
      <c r="H260" s="55">
        <v>17.837837837837839</v>
      </c>
      <c r="I260" s="52">
        <v>89.189189189189179</v>
      </c>
      <c r="J260" s="55"/>
      <c r="K260" s="51" t="s">
        <v>278</v>
      </c>
    </row>
    <row r="261" spans="1:11" s="37" customFormat="1" ht="16.5" thickBot="1" x14ac:dyDescent="0.3">
      <c r="A261" s="394" t="s">
        <v>28</v>
      </c>
      <c r="B261" s="88"/>
      <c r="C261" s="74">
        <f>C218+200+C239+133+C256++C260</f>
        <v>688</v>
      </c>
      <c r="D261" s="89"/>
      <c r="E261" s="90"/>
      <c r="F261" s="97">
        <f>F218+F222+F239+F251+F256++F260</f>
        <v>24.387172972972973</v>
      </c>
      <c r="G261" s="35">
        <f>G218+G222+G239+G251+G256++G260</f>
        <v>20.663540540540541</v>
      </c>
      <c r="H261" s="97">
        <f>H218+H222+H239+H251+H256++H260</f>
        <v>88.218037837837841</v>
      </c>
      <c r="I261" s="35">
        <f>I218+I222+I239+I251+I256++I260</f>
        <v>635.06918918918916</v>
      </c>
      <c r="J261" s="97">
        <f>J218+J222+J239+J251+J256++J260</f>
        <v>10.030000000000001</v>
      </c>
      <c r="K261" s="36"/>
    </row>
    <row r="262" spans="1:11" x14ac:dyDescent="0.25">
      <c r="A262" s="98"/>
      <c r="B262" s="360" t="s">
        <v>192</v>
      </c>
      <c r="C262" s="24"/>
      <c r="D262" s="29"/>
      <c r="E262" s="17"/>
      <c r="F262" s="29"/>
      <c r="G262" s="17"/>
      <c r="H262" s="29"/>
      <c r="I262" s="17"/>
      <c r="J262" s="29"/>
      <c r="K262" s="18"/>
    </row>
    <row r="263" spans="1:11" ht="26.25" x14ac:dyDescent="0.25">
      <c r="A263" s="381" t="s">
        <v>42</v>
      </c>
      <c r="B263" s="224"/>
      <c r="C263" s="85">
        <v>100</v>
      </c>
      <c r="D263" s="339">
        <v>100</v>
      </c>
      <c r="E263" s="84">
        <v>100</v>
      </c>
      <c r="F263" s="339">
        <v>1.5</v>
      </c>
      <c r="G263" s="84">
        <v>0.5</v>
      </c>
      <c r="H263" s="339">
        <v>21</v>
      </c>
      <c r="I263" s="84">
        <v>96</v>
      </c>
      <c r="J263" s="339">
        <v>10</v>
      </c>
      <c r="K263" s="201" t="s">
        <v>315</v>
      </c>
    </row>
    <row r="264" spans="1:11" x14ac:dyDescent="0.25">
      <c r="A264" s="381" t="s">
        <v>314</v>
      </c>
      <c r="B264" s="366"/>
      <c r="C264" s="157"/>
      <c r="D264" s="339"/>
      <c r="E264" s="84"/>
      <c r="F264" s="365"/>
      <c r="G264" s="157"/>
      <c r="H264" s="365"/>
      <c r="I264" s="157"/>
      <c r="J264" s="367"/>
      <c r="K264" s="47"/>
    </row>
    <row r="265" spans="1:11" x14ac:dyDescent="0.25">
      <c r="A265" s="110" t="s">
        <v>163</v>
      </c>
      <c r="B265" s="361"/>
      <c r="C265" s="145" t="s">
        <v>71</v>
      </c>
      <c r="D265" s="86"/>
      <c r="E265" s="46"/>
      <c r="F265" s="86">
        <v>13.94</v>
      </c>
      <c r="G265" s="46">
        <v>24.83</v>
      </c>
      <c r="H265" s="86">
        <v>2.64</v>
      </c>
      <c r="I265" s="46">
        <v>289.66000000000003</v>
      </c>
      <c r="J265" s="86">
        <v>0.28000000000000003</v>
      </c>
      <c r="K265" s="50" t="s">
        <v>287</v>
      </c>
    </row>
    <row r="266" spans="1:11" x14ac:dyDescent="0.25">
      <c r="A266" s="110"/>
      <c r="B266" s="48" t="s">
        <v>43</v>
      </c>
      <c r="C266" s="145"/>
      <c r="D266" s="86">
        <v>114</v>
      </c>
      <c r="E266" s="46">
        <v>95</v>
      </c>
      <c r="F266" s="86"/>
      <c r="G266" s="46"/>
      <c r="H266" s="86"/>
      <c r="I266" s="46"/>
      <c r="J266" s="86"/>
      <c r="K266" s="50"/>
    </row>
    <row r="267" spans="1:11" x14ac:dyDescent="0.25">
      <c r="A267" s="110"/>
      <c r="B267" s="361" t="s">
        <v>129</v>
      </c>
      <c r="C267" s="145"/>
      <c r="D267" s="86">
        <v>60</v>
      </c>
      <c r="E267" s="46">
        <v>60</v>
      </c>
      <c r="F267" s="86"/>
      <c r="G267" s="46"/>
      <c r="H267" s="86"/>
      <c r="I267" s="46"/>
      <c r="J267" s="86"/>
      <c r="K267" s="50"/>
    </row>
    <row r="268" spans="1:11" x14ac:dyDescent="0.25">
      <c r="A268" s="110"/>
      <c r="B268" s="361" t="s">
        <v>151</v>
      </c>
      <c r="C268" s="145"/>
      <c r="D268" s="86"/>
      <c r="E268" s="46">
        <v>155</v>
      </c>
      <c r="F268" s="86"/>
      <c r="G268" s="46"/>
      <c r="H268" s="86"/>
      <c r="I268" s="46"/>
      <c r="J268" s="86"/>
      <c r="K268" s="50"/>
    </row>
    <row r="269" spans="1:11" x14ac:dyDescent="0.25">
      <c r="A269" s="110"/>
      <c r="B269" s="361" t="s">
        <v>44</v>
      </c>
      <c r="C269" s="145"/>
      <c r="D269" s="86">
        <v>2.5</v>
      </c>
      <c r="E269" s="46">
        <v>2.5</v>
      </c>
      <c r="F269" s="86"/>
      <c r="G269" s="46"/>
      <c r="H269" s="86"/>
      <c r="I269" s="46"/>
      <c r="J269" s="86"/>
      <c r="K269" s="50"/>
    </row>
    <row r="270" spans="1:11" x14ac:dyDescent="0.25">
      <c r="A270" s="110"/>
      <c r="B270" s="361" t="s">
        <v>147</v>
      </c>
      <c r="C270" s="145"/>
      <c r="D270" s="86">
        <v>0.4</v>
      </c>
      <c r="E270" s="46">
        <v>0.4</v>
      </c>
      <c r="F270" s="86"/>
      <c r="G270" s="46"/>
      <c r="H270" s="86"/>
      <c r="I270" s="46"/>
      <c r="J270" s="86"/>
      <c r="K270" s="50"/>
    </row>
    <row r="271" spans="1:11" x14ac:dyDescent="0.25">
      <c r="A271" s="110"/>
      <c r="B271" s="361" t="s">
        <v>152</v>
      </c>
      <c r="C271" s="145"/>
      <c r="D271" s="86"/>
      <c r="E271" s="46">
        <v>150</v>
      </c>
      <c r="F271" s="86"/>
      <c r="G271" s="46"/>
      <c r="H271" s="86"/>
      <c r="I271" s="46"/>
      <c r="J271" s="86"/>
      <c r="K271" s="50"/>
    </row>
    <row r="272" spans="1:11" ht="30" x14ac:dyDescent="0.25">
      <c r="A272" s="110" t="s">
        <v>139</v>
      </c>
      <c r="B272" s="48"/>
      <c r="C272" s="189">
        <v>30</v>
      </c>
      <c r="D272" s="86">
        <v>30</v>
      </c>
      <c r="E272" s="46">
        <v>30</v>
      </c>
      <c r="F272" s="46">
        <v>2.2800000000000002</v>
      </c>
      <c r="G272" s="46">
        <v>0.24000000000000002</v>
      </c>
      <c r="H272" s="86">
        <v>14.759999999999998</v>
      </c>
      <c r="I272" s="46">
        <v>70.5</v>
      </c>
      <c r="J272" s="86">
        <v>0</v>
      </c>
      <c r="K272" s="47" t="s">
        <v>273</v>
      </c>
    </row>
    <row r="273" spans="1:11" x14ac:dyDescent="0.25">
      <c r="A273" s="98" t="s">
        <v>200</v>
      </c>
      <c r="C273" s="28" t="s">
        <v>187</v>
      </c>
      <c r="D273" s="29"/>
      <c r="E273" s="203"/>
      <c r="F273" s="29">
        <v>0.61</v>
      </c>
      <c r="G273" s="203">
        <v>0.25</v>
      </c>
      <c r="H273" s="29">
        <v>6.68</v>
      </c>
      <c r="I273" s="203">
        <v>31.38</v>
      </c>
      <c r="J273" s="29">
        <v>43.92</v>
      </c>
      <c r="K273" s="205" t="s">
        <v>205</v>
      </c>
    </row>
    <row r="274" spans="1:11" x14ac:dyDescent="0.25">
      <c r="A274" s="98"/>
      <c r="B274" s="8" t="s">
        <v>204</v>
      </c>
      <c r="C274" s="28"/>
      <c r="D274" s="29">
        <v>18.399999999999999</v>
      </c>
      <c r="E274" s="203">
        <v>18</v>
      </c>
      <c r="F274" s="199"/>
      <c r="G274" s="28"/>
      <c r="H274" s="199"/>
      <c r="I274" s="28"/>
      <c r="J274" s="199"/>
      <c r="K274" s="205"/>
    </row>
    <row r="275" spans="1:11" x14ac:dyDescent="0.25">
      <c r="A275" s="98"/>
      <c r="B275" s="8" t="s">
        <v>46</v>
      </c>
      <c r="C275" s="28"/>
      <c r="D275" s="29">
        <v>6</v>
      </c>
      <c r="E275" s="203">
        <v>6</v>
      </c>
      <c r="F275" s="199"/>
      <c r="G275" s="28"/>
      <c r="H275" s="199"/>
      <c r="I275" s="28"/>
      <c r="J275" s="199"/>
      <c r="K275" s="205"/>
    </row>
    <row r="276" spans="1:11" ht="16.5" thickBot="1" x14ac:dyDescent="0.3">
      <c r="A276" s="98"/>
      <c r="B276" s="8" t="s">
        <v>49</v>
      </c>
      <c r="C276" s="28"/>
      <c r="D276" s="29">
        <v>180</v>
      </c>
      <c r="E276" s="203">
        <v>180</v>
      </c>
      <c r="F276" s="199"/>
      <c r="G276" s="28"/>
      <c r="H276" s="199"/>
      <c r="I276" s="28"/>
      <c r="J276" s="199"/>
      <c r="K276" s="51"/>
    </row>
    <row r="277" spans="1:11" s="37" customFormat="1" ht="16.5" thickBot="1" x14ac:dyDescent="0.3">
      <c r="A277" s="395" t="s">
        <v>28</v>
      </c>
      <c r="B277" s="92"/>
      <c r="C277" s="135">
        <f>C263+C265+C272+186</f>
        <v>466</v>
      </c>
      <c r="D277" s="331"/>
      <c r="E277" s="332"/>
      <c r="F277" s="93">
        <f>F263+F265+F272+F273</f>
        <v>18.329999999999998</v>
      </c>
      <c r="G277" s="93">
        <f t="shared" ref="G277:J277" si="7">G263+G265+G272+G273</f>
        <v>25.819999999999997</v>
      </c>
      <c r="H277" s="93">
        <f t="shared" si="7"/>
        <v>45.08</v>
      </c>
      <c r="I277" s="93">
        <f t="shared" si="7"/>
        <v>487.54</v>
      </c>
      <c r="J277" s="93">
        <f t="shared" si="7"/>
        <v>54.2</v>
      </c>
      <c r="K277" s="36"/>
    </row>
    <row r="278" spans="1:11" s="37" customFormat="1" ht="16.5" thickBot="1" x14ac:dyDescent="0.3">
      <c r="A278" s="196" t="s">
        <v>47</v>
      </c>
      <c r="B278" s="63"/>
      <c r="C278" s="156">
        <f>C211+C216+C261+C277</f>
        <v>1758</v>
      </c>
      <c r="D278" s="156"/>
      <c r="E278" s="156"/>
      <c r="F278" s="35">
        <f>F211+F216+F261+F277</f>
        <v>59.349696263096632</v>
      </c>
      <c r="G278" s="35">
        <f>G211+G216+G261+G277</f>
        <v>72.379414624683363</v>
      </c>
      <c r="H278" s="35">
        <f>H211+H216+H261+H277</f>
        <v>208.43074605699366</v>
      </c>
      <c r="I278" s="35">
        <f>I211+I216+I261+I277</f>
        <v>1724.3211435184771</v>
      </c>
      <c r="J278" s="35">
        <f>J211+J216+J261+J277</f>
        <v>67.763000000000005</v>
      </c>
      <c r="K278" s="36"/>
    </row>
    <row r="279" spans="1:11" x14ac:dyDescent="0.25">
      <c r="A279" s="183"/>
      <c r="B279" s="13"/>
      <c r="C279" s="94"/>
      <c r="D279" s="29"/>
      <c r="E279" s="29"/>
      <c r="F279" s="40"/>
      <c r="G279" s="40"/>
      <c r="H279" s="40"/>
      <c r="I279" s="40"/>
      <c r="J279" s="40"/>
      <c r="K279" s="16"/>
    </row>
    <row r="280" spans="1:11" ht="16.5" thickBot="1" x14ac:dyDescent="0.3">
      <c r="A280" s="390" t="s">
        <v>68</v>
      </c>
      <c r="B280" s="13"/>
      <c r="C280" s="95"/>
      <c r="D280" s="14"/>
      <c r="I280" s="68"/>
      <c r="J280" s="68"/>
      <c r="K280" s="20"/>
    </row>
    <row r="281" spans="1:11" ht="32.25" customHeight="1" thickBot="1" x14ac:dyDescent="0.3">
      <c r="A281" s="504" t="s">
        <v>242</v>
      </c>
      <c r="B281" s="500" t="s">
        <v>372</v>
      </c>
      <c r="C281" s="500" t="s">
        <v>368</v>
      </c>
      <c r="D281" s="190" t="s">
        <v>369</v>
      </c>
      <c r="E281" s="105" t="s">
        <v>370</v>
      </c>
      <c r="F281" s="497" t="s">
        <v>5</v>
      </c>
      <c r="G281" s="498"/>
      <c r="H281" s="499"/>
      <c r="I281" s="190" t="s">
        <v>371</v>
      </c>
      <c r="J281" s="190" t="s">
        <v>6</v>
      </c>
      <c r="K281" s="188" t="s">
        <v>7</v>
      </c>
    </row>
    <row r="282" spans="1:11" ht="23.25" customHeight="1" thickBot="1" x14ac:dyDescent="0.3">
      <c r="A282" s="505"/>
      <c r="B282" s="501"/>
      <c r="C282" s="501"/>
      <c r="D282" s="255" t="s">
        <v>8</v>
      </c>
      <c r="E282" s="255" t="s">
        <v>9</v>
      </c>
      <c r="F282" s="255" t="s">
        <v>10</v>
      </c>
      <c r="G282" s="255" t="s">
        <v>11</v>
      </c>
      <c r="H282" s="257" t="s">
        <v>12</v>
      </c>
      <c r="I282" s="257" t="s">
        <v>13</v>
      </c>
      <c r="J282" s="257" t="s">
        <v>14</v>
      </c>
      <c r="K282" s="267"/>
    </row>
    <row r="283" spans="1:11" x14ac:dyDescent="0.25">
      <c r="A283" s="98"/>
      <c r="B283" s="107" t="s">
        <v>15</v>
      </c>
      <c r="C283" s="24"/>
      <c r="D283" s="29"/>
      <c r="E283" s="25"/>
      <c r="F283" s="67"/>
      <c r="G283" s="25"/>
      <c r="H283" s="67"/>
      <c r="I283" s="25"/>
      <c r="J283" s="67"/>
      <c r="K283" s="205"/>
    </row>
    <row r="284" spans="1:11" ht="31.5" x14ac:dyDescent="0.25">
      <c r="A284" s="98" t="s">
        <v>185</v>
      </c>
      <c r="C284" s="28" t="s">
        <v>186</v>
      </c>
      <c r="D284" s="29"/>
      <c r="E284" s="203"/>
      <c r="F284" s="29">
        <v>5.45</v>
      </c>
      <c r="G284" s="203">
        <v>5.3</v>
      </c>
      <c r="H284" s="29">
        <v>29.08</v>
      </c>
      <c r="I284" s="203">
        <v>186.3</v>
      </c>
      <c r="J284" s="29">
        <v>1.05</v>
      </c>
      <c r="K284" s="205" t="s">
        <v>80</v>
      </c>
    </row>
    <row r="285" spans="1:11" x14ac:dyDescent="0.25">
      <c r="A285" s="98"/>
      <c r="B285" s="8" t="s">
        <v>79</v>
      </c>
      <c r="C285" s="28"/>
      <c r="D285" s="29">
        <v>22.5</v>
      </c>
      <c r="E285" s="203">
        <v>22.5</v>
      </c>
      <c r="F285" s="29"/>
      <c r="G285" s="203"/>
      <c r="H285" s="29"/>
      <c r="I285" s="203"/>
      <c r="J285" s="29"/>
      <c r="K285" s="205"/>
    </row>
    <row r="286" spans="1:11" x14ac:dyDescent="0.25">
      <c r="A286" s="98"/>
      <c r="B286" s="8" t="s">
        <v>19</v>
      </c>
      <c r="C286" s="28"/>
      <c r="D286" s="29">
        <v>158</v>
      </c>
      <c r="E286" s="203">
        <v>158</v>
      </c>
      <c r="F286" s="29"/>
      <c r="G286" s="203"/>
      <c r="H286" s="29"/>
      <c r="I286" s="203"/>
      <c r="J286" s="29"/>
      <c r="K286" s="205"/>
    </row>
    <row r="287" spans="1:11" x14ac:dyDescent="0.25">
      <c r="A287" s="98"/>
      <c r="B287" s="8" t="s">
        <v>21</v>
      </c>
      <c r="C287" s="28"/>
      <c r="D287" s="29">
        <v>2.5</v>
      </c>
      <c r="E287" s="203">
        <v>2.5</v>
      </c>
      <c r="F287" s="29"/>
      <c r="G287" s="203"/>
      <c r="H287" s="29"/>
      <c r="I287" s="203"/>
      <c r="J287" s="29"/>
      <c r="K287" s="205"/>
    </row>
    <row r="288" spans="1:11" x14ac:dyDescent="0.25">
      <c r="A288" s="98"/>
      <c r="B288" s="13" t="s">
        <v>147</v>
      </c>
      <c r="C288" s="28"/>
      <c r="D288" s="29">
        <v>0.5</v>
      </c>
      <c r="E288" s="203">
        <v>0.5</v>
      </c>
      <c r="F288" s="29"/>
      <c r="G288" s="203"/>
      <c r="H288" s="29"/>
      <c r="I288" s="203"/>
      <c r="J288" s="29"/>
      <c r="K288" s="205"/>
    </row>
    <row r="289" spans="1:11" ht="15" customHeight="1" x14ac:dyDescent="0.25">
      <c r="A289" s="98"/>
      <c r="B289" s="8" t="s">
        <v>22</v>
      </c>
      <c r="C289" s="28"/>
      <c r="D289" s="29">
        <v>3</v>
      </c>
      <c r="E289" s="203">
        <v>3</v>
      </c>
      <c r="F289" s="29"/>
      <c r="G289" s="203"/>
      <c r="H289" s="29"/>
      <c r="I289" s="203"/>
      <c r="J289" s="29"/>
      <c r="K289" s="205"/>
    </row>
    <row r="290" spans="1:11" x14ac:dyDescent="0.25">
      <c r="A290" s="98" t="s">
        <v>23</v>
      </c>
      <c r="C290" s="28" t="s">
        <v>187</v>
      </c>
      <c r="E290" s="26"/>
      <c r="F290" s="29">
        <v>2.8522522522522524</v>
      </c>
      <c r="G290" s="203">
        <v>2.4126126126126128</v>
      </c>
      <c r="H290" s="29">
        <v>10.35</v>
      </c>
      <c r="I290" s="203">
        <v>74.58</v>
      </c>
      <c r="J290" s="29">
        <v>1.17</v>
      </c>
      <c r="K290" s="205" t="s">
        <v>232</v>
      </c>
    </row>
    <row r="291" spans="1:11" x14ac:dyDescent="0.25">
      <c r="A291" s="98"/>
      <c r="B291" s="8" t="s">
        <v>24</v>
      </c>
      <c r="C291" s="28"/>
      <c r="D291" s="29">
        <v>2.5</v>
      </c>
      <c r="E291" s="203">
        <v>2.5</v>
      </c>
      <c r="F291" s="29"/>
      <c r="G291" s="203"/>
      <c r="H291" s="29"/>
      <c r="I291" s="203"/>
      <c r="J291" s="29"/>
      <c r="K291" s="205"/>
    </row>
    <row r="292" spans="1:11" x14ac:dyDescent="0.25">
      <c r="A292" s="98"/>
      <c r="B292" s="8" t="s">
        <v>21</v>
      </c>
      <c r="C292" s="28"/>
      <c r="D292" s="29">
        <v>6</v>
      </c>
      <c r="E292" s="203">
        <v>6</v>
      </c>
      <c r="F292" s="29"/>
      <c r="G292" s="203"/>
      <c r="H292" s="29"/>
      <c r="I292" s="203"/>
      <c r="J292" s="29"/>
      <c r="K292" s="205"/>
    </row>
    <row r="293" spans="1:11" x14ac:dyDescent="0.25">
      <c r="A293" s="98"/>
      <c r="B293" s="8" t="s">
        <v>19</v>
      </c>
      <c r="C293" s="28"/>
      <c r="D293" s="29">
        <v>90</v>
      </c>
      <c r="E293" s="203">
        <v>90</v>
      </c>
      <c r="F293" s="29"/>
      <c r="G293" s="203"/>
      <c r="H293" s="29"/>
      <c r="I293" s="203"/>
      <c r="J293" s="29"/>
      <c r="K293" s="205"/>
    </row>
    <row r="294" spans="1:11" x14ac:dyDescent="0.25">
      <c r="A294" s="98"/>
      <c r="B294" s="8" t="s">
        <v>20</v>
      </c>
      <c r="C294" s="28"/>
      <c r="D294" s="29">
        <v>108</v>
      </c>
      <c r="E294" s="203">
        <v>108</v>
      </c>
      <c r="F294" s="29"/>
      <c r="G294" s="203"/>
      <c r="H294" s="29"/>
      <c r="I294" s="203"/>
      <c r="J294" s="29"/>
      <c r="K294" s="205"/>
    </row>
    <row r="295" spans="1:11" x14ac:dyDescent="0.25">
      <c r="A295" s="98" t="s">
        <v>143</v>
      </c>
      <c r="C295" s="28" t="s">
        <v>26</v>
      </c>
      <c r="D295" s="19"/>
      <c r="E295" s="26"/>
      <c r="F295" s="206">
        <v>2.2922522522522524</v>
      </c>
      <c r="G295" s="203">
        <v>4.5008708708708705</v>
      </c>
      <c r="H295" s="29">
        <v>15.49</v>
      </c>
      <c r="I295" s="206">
        <v>111.67867867867868</v>
      </c>
      <c r="J295" s="206"/>
      <c r="K295" s="205" t="s">
        <v>290</v>
      </c>
    </row>
    <row r="296" spans="1:11" x14ac:dyDescent="0.25">
      <c r="A296" s="98"/>
      <c r="B296" s="8" t="s">
        <v>27</v>
      </c>
      <c r="C296" s="28"/>
      <c r="D296" s="206">
        <v>30</v>
      </c>
      <c r="E296" s="203">
        <v>30</v>
      </c>
      <c r="F296" s="206"/>
      <c r="G296" s="203"/>
      <c r="H296" s="203"/>
      <c r="I296" s="206"/>
      <c r="J296" s="206"/>
      <c r="K296" s="205"/>
    </row>
    <row r="297" spans="1:11" ht="16.5" thickBot="1" x14ac:dyDescent="0.3">
      <c r="A297" s="98"/>
      <c r="B297" s="8" t="s">
        <v>22</v>
      </c>
      <c r="C297" s="28"/>
      <c r="D297" s="206">
        <v>5</v>
      </c>
      <c r="E297" s="203">
        <v>5</v>
      </c>
      <c r="F297" s="206" t="s">
        <v>3</v>
      </c>
      <c r="G297" s="203"/>
      <c r="H297" s="203"/>
      <c r="I297" s="206"/>
      <c r="J297" s="206"/>
      <c r="K297" s="205"/>
    </row>
    <row r="298" spans="1:11" s="37" customFormat="1" ht="16.5" thickBot="1" x14ac:dyDescent="0.3">
      <c r="A298" s="196" t="s">
        <v>28</v>
      </c>
      <c r="B298" s="31"/>
      <c r="C298" s="32">
        <f>183+186+35</f>
        <v>404</v>
      </c>
      <c r="D298" s="33"/>
      <c r="E298" s="34"/>
      <c r="F298" s="35">
        <f>SUM(F283:F297)</f>
        <v>10.594504504504505</v>
      </c>
      <c r="G298" s="35">
        <f t="shared" ref="G298:J298" si="8">SUM(G283:G297)</f>
        <v>12.213483483483483</v>
      </c>
      <c r="H298" s="35">
        <f t="shared" si="8"/>
        <v>54.92</v>
      </c>
      <c r="I298" s="35">
        <f t="shared" si="8"/>
        <v>372.55867867867869</v>
      </c>
      <c r="J298" s="35">
        <f t="shared" si="8"/>
        <v>2.2199999999999998</v>
      </c>
      <c r="K298" s="36"/>
    </row>
    <row r="299" spans="1:11" x14ac:dyDescent="0.25">
      <c r="A299" s="98"/>
      <c r="B299" s="103" t="s">
        <v>29</v>
      </c>
      <c r="C299" s="28"/>
      <c r="D299" s="206"/>
      <c r="E299" s="203"/>
      <c r="F299" s="203"/>
      <c r="G299" s="204"/>
      <c r="H299" s="29"/>
      <c r="I299" s="203"/>
      <c r="J299" s="29"/>
      <c r="K299" s="18"/>
    </row>
    <row r="300" spans="1:11" x14ac:dyDescent="0.25">
      <c r="A300" s="98" t="s">
        <v>120</v>
      </c>
      <c r="B300" s="215"/>
      <c r="C300" s="60">
        <v>180</v>
      </c>
      <c r="D300" s="72"/>
      <c r="E300" s="72"/>
      <c r="F300" s="61">
        <v>5.22</v>
      </c>
      <c r="G300" s="71">
        <v>4.5</v>
      </c>
      <c r="H300" s="61">
        <v>7.56</v>
      </c>
      <c r="I300" s="61">
        <v>92</v>
      </c>
      <c r="J300" s="72">
        <v>0.54</v>
      </c>
      <c r="K300" s="205" t="s">
        <v>110</v>
      </c>
    </row>
    <row r="301" spans="1:11" ht="16.5" thickBot="1" x14ac:dyDescent="0.3">
      <c r="A301" s="110" t="s">
        <v>409</v>
      </c>
      <c r="B301" s="8" t="s">
        <v>126</v>
      </c>
      <c r="C301" s="60"/>
      <c r="D301" s="269">
        <v>185</v>
      </c>
      <c r="E301" s="269">
        <v>180</v>
      </c>
      <c r="F301" s="61"/>
      <c r="G301" s="71"/>
      <c r="H301" s="61"/>
      <c r="I301" s="61"/>
      <c r="J301" s="72"/>
      <c r="K301" s="205"/>
    </row>
    <row r="302" spans="1:11" s="37" customFormat="1" ht="16.5" thickBot="1" x14ac:dyDescent="0.3">
      <c r="A302" s="196" t="s">
        <v>28</v>
      </c>
      <c r="B302" s="31"/>
      <c r="C302" s="32">
        <v>180</v>
      </c>
      <c r="D302" s="33"/>
      <c r="E302" s="38"/>
      <c r="F302" s="97">
        <f>SUM(F300:F301)</f>
        <v>5.22</v>
      </c>
      <c r="G302" s="35">
        <f t="shared" ref="G302:J302" si="9">SUM(G300:G301)</f>
        <v>4.5</v>
      </c>
      <c r="H302" s="97">
        <f t="shared" si="9"/>
        <v>7.56</v>
      </c>
      <c r="I302" s="35">
        <f t="shared" si="9"/>
        <v>92</v>
      </c>
      <c r="J302" s="97">
        <f t="shared" si="9"/>
        <v>0.54</v>
      </c>
      <c r="K302" s="36"/>
    </row>
    <row r="303" spans="1:11" x14ac:dyDescent="0.25">
      <c r="A303" s="396"/>
      <c r="B303" s="107" t="s">
        <v>30</v>
      </c>
      <c r="C303" s="24"/>
      <c r="D303" s="186"/>
      <c r="E303" s="25"/>
      <c r="F303" s="82"/>
      <c r="G303" s="41"/>
      <c r="H303" s="82"/>
      <c r="I303" s="41"/>
      <c r="J303" s="40"/>
      <c r="K303" s="18"/>
    </row>
    <row r="304" spans="1:11" s="115" customFormat="1" ht="34.5" customHeight="1" x14ac:dyDescent="0.25">
      <c r="A304" s="227" t="s">
        <v>476</v>
      </c>
      <c r="B304" s="440"/>
      <c r="C304" s="139">
        <v>60</v>
      </c>
      <c r="D304" s="451"/>
      <c r="E304" s="113"/>
      <c r="F304" s="114">
        <v>0.84</v>
      </c>
      <c r="G304" s="451">
        <v>3.05</v>
      </c>
      <c r="H304" s="114">
        <v>5.41</v>
      </c>
      <c r="I304" s="451">
        <v>52.44</v>
      </c>
      <c r="J304" s="114">
        <v>10.25</v>
      </c>
      <c r="K304" s="50" t="s">
        <v>478</v>
      </c>
    </row>
    <row r="305" spans="1:11" s="115" customFormat="1" ht="18.75" customHeight="1" x14ac:dyDescent="0.25">
      <c r="A305" s="227"/>
      <c r="B305" s="440" t="s">
        <v>146</v>
      </c>
      <c r="C305" s="139"/>
      <c r="D305" s="451">
        <v>62.5</v>
      </c>
      <c r="E305" s="113">
        <v>50</v>
      </c>
      <c r="F305" s="114"/>
      <c r="G305" s="451"/>
      <c r="H305" s="114"/>
      <c r="I305" s="451"/>
      <c r="J305" s="114"/>
      <c r="K305" s="114"/>
    </row>
    <row r="306" spans="1:11" x14ac:dyDescent="0.25">
      <c r="A306" s="227"/>
      <c r="B306" s="440" t="s">
        <v>477</v>
      </c>
      <c r="C306" s="139"/>
      <c r="D306" s="451"/>
      <c r="E306" s="113">
        <v>45</v>
      </c>
      <c r="F306" s="114"/>
      <c r="G306" s="451"/>
      <c r="H306" s="114"/>
      <c r="I306" s="451"/>
      <c r="J306" s="114"/>
      <c r="K306" s="114"/>
    </row>
    <row r="307" spans="1:11" x14ac:dyDescent="0.25">
      <c r="A307" s="227"/>
      <c r="B307" s="440" t="s">
        <v>64</v>
      </c>
      <c r="C307" s="139"/>
      <c r="D307" s="451">
        <v>12.5</v>
      </c>
      <c r="E307" s="113">
        <v>10</v>
      </c>
      <c r="F307" s="114"/>
      <c r="G307" s="451"/>
      <c r="H307" s="114"/>
      <c r="I307" s="451"/>
      <c r="J307" s="114"/>
      <c r="K307" s="114"/>
    </row>
    <row r="308" spans="1:11" x14ac:dyDescent="0.25">
      <c r="A308" s="227"/>
      <c r="B308" s="440" t="s">
        <v>296</v>
      </c>
      <c r="C308" s="139"/>
      <c r="D308" s="451">
        <v>3</v>
      </c>
      <c r="E308" s="113">
        <v>3</v>
      </c>
      <c r="F308" s="114"/>
      <c r="G308" s="451"/>
      <c r="H308" s="114"/>
      <c r="I308" s="451"/>
      <c r="J308" s="114"/>
      <c r="K308" s="114"/>
    </row>
    <row r="309" spans="1:11" x14ac:dyDescent="0.25">
      <c r="A309" s="227"/>
      <c r="B309" s="440" t="s">
        <v>104</v>
      </c>
      <c r="C309" s="139"/>
      <c r="D309" s="451">
        <v>3</v>
      </c>
      <c r="E309" s="113">
        <v>3</v>
      </c>
      <c r="F309" s="114"/>
      <c r="G309" s="451"/>
      <c r="H309" s="114"/>
      <c r="I309" s="451"/>
      <c r="J309" s="114"/>
      <c r="K309" s="114"/>
    </row>
    <row r="310" spans="1:11" x14ac:dyDescent="0.25">
      <c r="A310" s="227"/>
      <c r="B310" s="440" t="s">
        <v>147</v>
      </c>
      <c r="C310" s="139"/>
      <c r="D310" s="451">
        <v>0.6</v>
      </c>
      <c r="E310" s="113">
        <v>0.6</v>
      </c>
      <c r="F310" s="114"/>
      <c r="G310" s="451"/>
      <c r="H310" s="114"/>
      <c r="I310" s="451"/>
      <c r="J310" s="114"/>
      <c r="K310" s="114"/>
    </row>
    <row r="311" spans="1:11" ht="31.5" x14ac:dyDescent="0.25">
      <c r="A311" s="424" t="s">
        <v>419</v>
      </c>
      <c r="B311" s="449"/>
      <c r="C311" s="139">
        <v>180</v>
      </c>
      <c r="D311" s="451"/>
      <c r="E311" s="114"/>
      <c r="F311" s="45">
        <v>1.4201999999999999</v>
      </c>
      <c r="G311" s="46">
        <v>1.9529999999999998</v>
      </c>
      <c r="H311" s="439">
        <v>8.7210000000000001</v>
      </c>
      <c r="I311" s="46">
        <v>61.739999999999995</v>
      </c>
      <c r="J311" s="125">
        <v>5.94</v>
      </c>
      <c r="K311" s="50" t="s">
        <v>112</v>
      </c>
    </row>
    <row r="312" spans="1:11" x14ac:dyDescent="0.25">
      <c r="A312" s="424"/>
      <c r="B312" s="449" t="s">
        <v>106</v>
      </c>
      <c r="C312" s="410"/>
      <c r="D312" s="450">
        <v>6</v>
      </c>
      <c r="E312" s="409">
        <v>6</v>
      </c>
      <c r="F312" s="206"/>
      <c r="G312" s="203"/>
      <c r="H312" s="468"/>
      <c r="I312" s="203"/>
      <c r="J312" s="204"/>
      <c r="K312" s="205"/>
    </row>
    <row r="313" spans="1:11" x14ac:dyDescent="0.25">
      <c r="A313" s="424"/>
      <c r="B313" s="449" t="s">
        <v>105</v>
      </c>
      <c r="C313" s="410"/>
      <c r="D313" s="450">
        <v>80</v>
      </c>
      <c r="E313" s="409">
        <v>60</v>
      </c>
      <c r="F313" s="206"/>
      <c r="G313" s="203"/>
      <c r="H313" s="468"/>
      <c r="I313" s="203"/>
      <c r="J313" s="204"/>
      <c r="K313" s="205"/>
    </row>
    <row r="314" spans="1:11" x14ac:dyDescent="0.25">
      <c r="A314" s="424"/>
      <c r="B314" s="449" t="s">
        <v>64</v>
      </c>
      <c r="C314" s="410"/>
      <c r="D314" s="450">
        <v>9</v>
      </c>
      <c r="E314" s="409">
        <v>7.2</v>
      </c>
      <c r="F314" s="206"/>
      <c r="G314" s="203"/>
      <c r="H314" s="468"/>
      <c r="I314" s="203"/>
      <c r="J314" s="204"/>
      <c r="K314" s="205"/>
    </row>
    <row r="315" spans="1:11" x14ac:dyDescent="0.25">
      <c r="A315" s="424"/>
      <c r="B315" s="449" t="s">
        <v>83</v>
      </c>
      <c r="C315" s="410"/>
      <c r="D315" s="450">
        <v>8.6</v>
      </c>
      <c r="E315" s="409">
        <v>7.2</v>
      </c>
      <c r="F315" s="206"/>
      <c r="G315" s="203"/>
      <c r="H315" s="468"/>
      <c r="I315" s="203"/>
      <c r="J315" s="204"/>
      <c r="K315" s="205"/>
    </row>
    <row r="316" spans="1:11" x14ac:dyDescent="0.25">
      <c r="A316" s="424"/>
      <c r="B316" s="449" t="s">
        <v>104</v>
      </c>
      <c r="C316" s="410"/>
      <c r="D316" s="450">
        <v>1.8</v>
      </c>
      <c r="E316" s="409">
        <v>1.8</v>
      </c>
      <c r="F316" s="206"/>
      <c r="G316" s="203"/>
      <c r="H316" s="468"/>
      <c r="I316" s="203"/>
      <c r="J316" s="204"/>
      <c r="K316" s="205"/>
    </row>
    <row r="317" spans="1:11" x14ac:dyDescent="0.25">
      <c r="A317" s="424"/>
      <c r="B317" s="449" t="s">
        <v>147</v>
      </c>
      <c r="C317" s="410"/>
      <c r="D317" s="450">
        <v>0.6</v>
      </c>
      <c r="E317" s="409">
        <v>0.6</v>
      </c>
      <c r="F317" s="206"/>
      <c r="G317" s="203"/>
      <c r="H317" s="468"/>
      <c r="I317" s="203"/>
      <c r="J317" s="204"/>
      <c r="K317" s="205"/>
    </row>
    <row r="318" spans="1:11" x14ac:dyDescent="0.25">
      <c r="A318" s="424"/>
      <c r="B318" s="449" t="s">
        <v>249</v>
      </c>
      <c r="C318" s="410"/>
      <c r="D318" s="450">
        <v>126</v>
      </c>
      <c r="E318" s="409">
        <v>126</v>
      </c>
      <c r="F318" s="206"/>
      <c r="G318" s="203"/>
      <c r="H318" s="468"/>
      <c r="I318" s="203"/>
      <c r="J318" s="204"/>
      <c r="K318" s="205"/>
    </row>
    <row r="319" spans="1:11" ht="31.5" x14ac:dyDescent="0.25">
      <c r="A319" s="98" t="s">
        <v>267</v>
      </c>
      <c r="C319" s="28" t="s">
        <v>258</v>
      </c>
      <c r="D319" s="29"/>
      <c r="E319" s="203"/>
      <c r="F319" s="29">
        <v>10.76</v>
      </c>
      <c r="G319" s="203">
        <v>10.11</v>
      </c>
      <c r="H319" s="29">
        <v>4.01</v>
      </c>
      <c r="I319" s="203">
        <v>150.93</v>
      </c>
      <c r="J319" s="29">
        <v>5.03</v>
      </c>
      <c r="K319" s="211" t="s">
        <v>257</v>
      </c>
    </row>
    <row r="320" spans="1:11" x14ac:dyDescent="0.25">
      <c r="A320" s="98"/>
      <c r="B320" s="8" t="s">
        <v>268</v>
      </c>
      <c r="C320" s="43"/>
      <c r="D320" s="29">
        <v>56</v>
      </c>
      <c r="E320" s="203">
        <v>56</v>
      </c>
      <c r="F320" s="29"/>
      <c r="G320" s="203"/>
      <c r="H320" s="29"/>
      <c r="I320" s="203"/>
      <c r="J320" s="29"/>
      <c r="K320" s="175"/>
    </row>
    <row r="321" spans="1:11" x14ac:dyDescent="0.25">
      <c r="A321" s="98"/>
      <c r="B321" s="8" t="s">
        <v>147</v>
      </c>
      <c r="C321" s="43"/>
      <c r="D321" s="29">
        <v>0.4</v>
      </c>
      <c r="E321" s="203">
        <v>0.4</v>
      </c>
      <c r="F321" s="29"/>
      <c r="G321" s="203"/>
      <c r="H321" s="29"/>
      <c r="I321" s="203"/>
      <c r="J321" s="29"/>
      <c r="K321" s="175"/>
    </row>
    <row r="322" spans="1:11" x14ac:dyDescent="0.25">
      <c r="A322" s="98"/>
      <c r="B322" s="48" t="s">
        <v>266</v>
      </c>
      <c r="C322" s="43"/>
      <c r="D322" s="29"/>
      <c r="E322" s="203">
        <v>40</v>
      </c>
      <c r="F322" s="29"/>
      <c r="G322" s="203"/>
      <c r="H322" s="29"/>
      <c r="I322" s="203"/>
      <c r="J322" s="29"/>
      <c r="K322" s="175"/>
    </row>
    <row r="323" spans="1:11" x14ac:dyDescent="0.25">
      <c r="A323" s="98"/>
      <c r="B323" s="8" t="s">
        <v>83</v>
      </c>
      <c r="C323" s="28"/>
      <c r="D323" s="29">
        <v>26.4</v>
      </c>
      <c r="E323" s="203">
        <v>22</v>
      </c>
      <c r="F323" s="29"/>
      <c r="G323" s="203"/>
      <c r="H323" s="29"/>
      <c r="I323" s="203"/>
      <c r="J323" s="29"/>
      <c r="K323" s="175"/>
    </row>
    <row r="324" spans="1:11" x14ac:dyDescent="0.25">
      <c r="A324" s="98"/>
      <c r="B324" s="8" t="s">
        <v>64</v>
      </c>
      <c r="C324" s="28"/>
      <c r="D324" s="29">
        <v>12.5</v>
      </c>
      <c r="E324" s="203">
        <v>12</v>
      </c>
      <c r="F324" s="29"/>
      <c r="G324" s="203"/>
      <c r="H324" s="29"/>
      <c r="I324" s="203"/>
      <c r="J324" s="29"/>
      <c r="K324" s="175"/>
    </row>
    <row r="325" spans="1:11" x14ac:dyDescent="0.25">
      <c r="A325" s="98"/>
      <c r="B325" s="8" t="s">
        <v>44</v>
      </c>
      <c r="C325" s="28"/>
      <c r="D325" s="29">
        <v>2.5</v>
      </c>
      <c r="E325" s="203">
        <v>2.5</v>
      </c>
      <c r="F325" s="29"/>
      <c r="G325" s="203"/>
      <c r="H325" s="29"/>
      <c r="I325" s="203"/>
      <c r="J325" s="29"/>
      <c r="K325" s="175"/>
    </row>
    <row r="326" spans="1:11" x14ac:dyDescent="0.25">
      <c r="A326" s="98"/>
      <c r="B326" s="8" t="s">
        <v>66</v>
      </c>
      <c r="C326" s="28"/>
      <c r="D326" s="29">
        <v>10</v>
      </c>
      <c r="E326" s="203">
        <v>10</v>
      </c>
      <c r="F326" s="29"/>
      <c r="G326" s="203"/>
      <c r="H326" s="29"/>
      <c r="I326" s="203"/>
      <c r="J326" s="29"/>
      <c r="K326" s="175"/>
    </row>
    <row r="327" spans="1:11" x14ac:dyDescent="0.25">
      <c r="A327" s="98" t="s">
        <v>446</v>
      </c>
      <c r="C327" s="28">
        <v>140</v>
      </c>
      <c r="D327" s="203"/>
      <c r="E327" s="204"/>
      <c r="F327" s="29">
        <v>2.8613445378151261</v>
      </c>
      <c r="G327" s="203">
        <v>4.4831932773109244</v>
      </c>
      <c r="H327" s="29">
        <v>19.079999999999998</v>
      </c>
      <c r="I327" s="203">
        <v>128.1</v>
      </c>
      <c r="J327" s="29">
        <v>16.96</v>
      </c>
      <c r="K327" s="205" t="s">
        <v>270</v>
      </c>
    </row>
    <row r="328" spans="1:11" x14ac:dyDescent="0.25">
      <c r="A328" s="98"/>
      <c r="B328" s="8" t="s">
        <v>105</v>
      </c>
      <c r="C328" s="28"/>
      <c r="D328" s="203">
        <v>159.6</v>
      </c>
      <c r="E328" s="204">
        <v>119.7</v>
      </c>
      <c r="F328" s="29"/>
      <c r="G328" s="203"/>
      <c r="H328" s="29"/>
      <c r="I328" s="203"/>
      <c r="J328" s="29"/>
      <c r="K328" s="205"/>
    </row>
    <row r="329" spans="1:11" x14ac:dyDescent="0.25">
      <c r="A329" s="98"/>
      <c r="B329" s="8" t="s">
        <v>129</v>
      </c>
      <c r="C329" s="28"/>
      <c r="D329" s="203">
        <v>22.12</v>
      </c>
      <c r="E329" s="204">
        <v>21</v>
      </c>
      <c r="F329" s="29"/>
      <c r="G329" s="203"/>
      <c r="H329" s="29"/>
      <c r="I329" s="203"/>
      <c r="J329" s="29"/>
      <c r="K329" s="205"/>
    </row>
    <row r="330" spans="1:11" x14ac:dyDescent="0.25">
      <c r="A330" s="98"/>
      <c r="B330" s="8" t="s">
        <v>44</v>
      </c>
      <c r="C330" s="28"/>
      <c r="D330" s="203">
        <v>5</v>
      </c>
      <c r="E330" s="204">
        <v>5</v>
      </c>
      <c r="F330" s="29"/>
      <c r="G330" s="203"/>
      <c r="H330" s="29"/>
      <c r="I330" s="203"/>
      <c r="J330" s="29"/>
      <c r="K330" s="205"/>
    </row>
    <row r="331" spans="1:11" x14ac:dyDescent="0.25">
      <c r="A331" s="98"/>
      <c r="B331" s="13" t="s">
        <v>147</v>
      </c>
      <c r="C331" s="28"/>
      <c r="D331" s="203">
        <v>0.52</v>
      </c>
      <c r="E331" s="204">
        <v>0.52</v>
      </c>
      <c r="F331" s="29"/>
      <c r="G331" s="203"/>
      <c r="H331" s="29"/>
      <c r="I331" s="203"/>
      <c r="J331" s="29"/>
      <c r="K331" s="205"/>
    </row>
    <row r="332" spans="1:11" x14ac:dyDescent="0.25">
      <c r="A332" s="98" t="s">
        <v>229</v>
      </c>
      <c r="C332" s="43">
        <v>180</v>
      </c>
      <c r="D332" s="29"/>
      <c r="E332" s="203"/>
      <c r="F332" s="29">
        <v>0.4</v>
      </c>
      <c r="G332" s="203">
        <v>1.7999999999999999E-2</v>
      </c>
      <c r="H332" s="29">
        <v>16.600000000000001</v>
      </c>
      <c r="I332" s="203">
        <v>68.2</v>
      </c>
      <c r="J332" s="29">
        <v>2.44</v>
      </c>
      <c r="K332" s="205" t="s">
        <v>235</v>
      </c>
    </row>
    <row r="333" spans="1:11" x14ac:dyDescent="0.25">
      <c r="A333" s="98"/>
      <c r="B333" s="8" t="s">
        <v>230</v>
      </c>
      <c r="C333" s="43"/>
      <c r="D333" s="29">
        <v>18.399999999999999</v>
      </c>
      <c r="E333" s="203">
        <v>18</v>
      </c>
      <c r="F333" s="29"/>
      <c r="G333" s="203"/>
      <c r="H333" s="29"/>
      <c r="I333" s="203"/>
      <c r="J333" s="29"/>
      <c r="K333" s="205"/>
    </row>
    <row r="334" spans="1:11" x14ac:dyDescent="0.25">
      <c r="A334" s="98"/>
      <c r="B334" s="8" t="s">
        <v>46</v>
      </c>
      <c r="C334" s="43"/>
      <c r="D334" s="29">
        <v>6</v>
      </c>
      <c r="E334" s="203">
        <v>6</v>
      </c>
      <c r="F334" s="29"/>
      <c r="G334" s="203"/>
      <c r="H334" s="29"/>
      <c r="I334" s="203"/>
      <c r="J334" s="29"/>
      <c r="K334" s="205"/>
    </row>
    <row r="335" spans="1:11" x14ac:dyDescent="0.25">
      <c r="A335" s="98"/>
      <c r="B335" s="8" t="s">
        <v>49</v>
      </c>
      <c r="C335" s="43"/>
      <c r="D335" s="29">
        <v>183</v>
      </c>
      <c r="E335" s="203">
        <v>183</v>
      </c>
      <c r="F335" s="29"/>
      <c r="G335" s="203"/>
      <c r="H335" s="29"/>
      <c r="I335" s="203"/>
      <c r="J335" s="29"/>
      <c r="K335" s="205"/>
    </row>
    <row r="336" spans="1:11" ht="30" x14ac:dyDescent="0.25">
      <c r="A336" s="110" t="s">
        <v>139</v>
      </c>
      <c r="B336" s="48"/>
      <c r="C336" s="189">
        <v>25</v>
      </c>
      <c r="D336" s="86">
        <v>25</v>
      </c>
      <c r="E336" s="46">
        <v>25</v>
      </c>
      <c r="F336" s="86">
        <v>1.9000000000000001</v>
      </c>
      <c r="G336" s="46">
        <v>0.20000000000000004</v>
      </c>
      <c r="H336" s="86">
        <v>12.299999999999999</v>
      </c>
      <c r="I336" s="46">
        <v>58.75</v>
      </c>
      <c r="J336" s="86">
        <v>0</v>
      </c>
      <c r="K336" s="47" t="s">
        <v>273</v>
      </c>
    </row>
    <row r="337" spans="1:11" ht="32.25" thickBot="1" x14ac:dyDescent="0.3">
      <c r="A337" s="392" t="s">
        <v>161</v>
      </c>
      <c r="B337" s="20"/>
      <c r="C337" s="69">
        <v>45</v>
      </c>
      <c r="D337" s="55">
        <v>45</v>
      </c>
      <c r="E337" s="52">
        <v>45</v>
      </c>
      <c r="F337" s="55">
        <v>2.9729729729729724</v>
      </c>
      <c r="G337" s="52">
        <v>0.54054054054054046</v>
      </c>
      <c r="H337" s="55">
        <v>17.837837837837839</v>
      </c>
      <c r="I337" s="52">
        <v>89.189189189189179</v>
      </c>
      <c r="J337" s="55"/>
      <c r="K337" s="51" t="s">
        <v>278</v>
      </c>
    </row>
    <row r="338" spans="1:11" s="37" customFormat="1" ht="19.5" customHeight="1" thickBot="1" x14ac:dyDescent="0.3">
      <c r="A338" s="196" t="s">
        <v>28</v>
      </c>
      <c r="B338" s="31"/>
      <c r="C338" s="156">
        <f>C304+C311+70+C327+C332+C336+C337</f>
        <v>700</v>
      </c>
      <c r="D338" s="62"/>
      <c r="E338" s="34"/>
      <c r="F338" s="35">
        <f>F304+F311+F319+F327+F332+F336+F337</f>
        <v>21.154517510788097</v>
      </c>
      <c r="G338" s="35">
        <f>G304+G311+G319+G327+G332+G336+G337</f>
        <v>20.354733817851464</v>
      </c>
      <c r="H338" s="35">
        <f>H304+H311+H319+H327+H332+H336+H337</f>
        <v>83.958837837837834</v>
      </c>
      <c r="I338" s="35">
        <f>I304+I311+I319+I327+I332+I336+I337</f>
        <v>609.34918918918925</v>
      </c>
      <c r="J338" s="35">
        <f>J304+J311+J319+J327+J332+J336+J337</f>
        <v>40.620000000000005</v>
      </c>
      <c r="K338" s="36"/>
    </row>
    <row r="339" spans="1:11" ht="22.5" customHeight="1" x14ac:dyDescent="0.25">
      <c r="A339" s="98"/>
      <c r="B339" s="360" t="s">
        <v>192</v>
      </c>
      <c r="C339" s="24"/>
      <c r="D339" s="29"/>
      <c r="E339" s="17"/>
      <c r="F339" s="203"/>
      <c r="G339" s="187"/>
      <c r="H339" s="29"/>
      <c r="I339" s="17"/>
      <c r="J339" s="29"/>
      <c r="K339" s="18"/>
    </row>
    <row r="340" spans="1:11" ht="22.5" customHeight="1" x14ac:dyDescent="0.25">
      <c r="A340" s="155" t="s">
        <v>392</v>
      </c>
      <c r="B340" s="131"/>
      <c r="C340" s="128">
        <v>180</v>
      </c>
      <c r="D340" s="86">
        <v>180</v>
      </c>
      <c r="E340" s="46">
        <v>180</v>
      </c>
      <c r="F340" s="129">
        <v>0.9</v>
      </c>
      <c r="G340" s="130">
        <v>0</v>
      </c>
      <c r="H340" s="129">
        <v>18.18</v>
      </c>
      <c r="I340" s="130">
        <v>76.319999999999993</v>
      </c>
      <c r="J340" s="129">
        <v>1.9799999999999998E-2</v>
      </c>
      <c r="K340" s="170" t="s">
        <v>281</v>
      </c>
    </row>
    <row r="341" spans="1:11" ht="20.25" customHeight="1" x14ac:dyDescent="0.25">
      <c r="A341" s="378" t="s">
        <v>430</v>
      </c>
      <c r="B341" s="215"/>
      <c r="C341" s="60">
        <v>150</v>
      </c>
      <c r="D341" s="7"/>
      <c r="E341" s="236"/>
      <c r="F341" s="217">
        <v>4.1399999999999997</v>
      </c>
      <c r="G341" s="60">
        <v>10.185</v>
      </c>
      <c r="H341" s="217">
        <v>43.2</v>
      </c>
      <c r="I341" s="60">
        <v>283.5</v>
      </c>
      <c r="J341" s="217">
        <v>0.84</v>
      </c>
      <c r="K341" s="205" t="s">
        <v>431</v>
      </c>
    </row>
    <row r="342" spans="1:11" ht="37.5" customHeight="1" x14ac:dyDescent="0.25">
      <c r="A342" s="378"/>
      <c r="B342" s="215" t="s">
        <v>333</v>
      </c>
      <c r="C342" s="91"/>
      <c r="D342" s="216">
        <v>39</v>
      </c>
      <c r="E342" s="61">
        <v>39</v>
      </c>
      <c r="F342" s="215"/>
      <c r="G342" s="91"/>
      <c r="H342" s="215"/>
      <c r="I342" s="91"/>
      <c r="J342" s="215"/>
      <c r="K342" s="91"/>
    </row>
    <row r="343" spans="1:11" x14ac:dyDescent="0.25">
      <c r="A343" s="378"/>
      <c r="B343" s="215" t="s">
        <v>108</v>
      </c>
      <c r="C343" s="91"/>
      <c r="D343" s="216">
        <v>82.5</v>
      </c>
      <c r="E343" s="61">
        <v>82.5</v>
      </c>
      <c r="F343" s="215"/>
      <c r="G343" s="91"/>
      <c r="H343" s="215"/>
      <c r="I343" s="91"/>
      <c r="J343" s="215"/>
      <c r="K343" s="91"/>
    </row>
    <row r="344" spans="1:11" x14ac:dyDescent="0.25">
      <c r="A344" s="378"/>
      <c r="B344" s="215" t="s">
        <v>162</v>
      </c>
      <c r="C344" s="91"/>
      <c r="D344" s="216">
        <v>0.6</v>
      </c>
      <c r="E344" s="61">
        <v>0.6</v>
      </c>
      <c r="F344" s="215"/>
      <c r="G344" s="91"/>
      <c r="H344" s="215"/>
      <c r="I344" s="91"/>
      <c r="J344" s="215"/>
      <c r="K344" s="91"/>
    </row>
    <row r="345" spans="1:11" x14ac:dyDescent="0.25">
      <c r="A345" s="378"/>
      <c r="B345" s="215" t="s">
        <v>44</v>
      </c>
      <c r="C345" s="91"/>
      <c r="D345" s="216">
        <v>15</v>
      </c>
      <c r="E345" s="61">
        <v>15</v>
      </c>
      <c r="F345" s="215"/>
      <c r="G345" s="91"/>
      <c r="H345" s="215"/>
      <c r="I345" s="91"/>
      <c r="J345" s="215"/>
      <c r="K345" s="91"/>
    </row>
    <row r="346" spans="1:11" x14ac:dyDescent="0.25">
      <c r="A346" s="378"/>
      <c r="B346" s="215" t="s">
        <v>432</v>
      </c>
      <c r="C346" s="91"/>
      <c r="D346" s="216">
        <v>15.3</v>
      </c>
      <c r="E346" s="61">
        <v>15</v>
      </c>
      <c r="F346" s="215"/>
      <c r="G346" s="91"/>
      <c r="H346" s="215"/>
      <c r="I346" s="91"/>
      <c r="J346" s="215"/>
      <c r="K346" s="91"/>
    </row>
    <row r="347" spans="1:11" x14ac:dyDescent="0.25">
      <c r="A347" s="378"/>
      <c r="B347" s="215" t="s">
        <v>64</v>
      </c>
      <c r="C347" s="91"/>
      <c r="D347" s="216">
        <v>37.5</v>
      </c>
      <c r="E347" s="61">
        <v>30</v>
      </c>
      <c r="F347" s="215"/>
      <c r="G347" s="91"/>
      <c r="H347" s="215"/>
      <c r="I347" s="91"/>
      <c r="J347" s="215"/>
      <c r="K347" s="91"/>
    </row>
    <row r="348" spans="1:11" x14ac:dyDescent="0.25">
      <c r="A348" s="378"/>
      <c r="B348" s="215" t="s">
        <v>433</v>
      </c>
      <c r="C348" s="91"/>
      <c r="D348" s="216">
        <v>7.7</v>
      </c>
      <c r="E348" s="61">
        <v>7.5</v>
      </c>
      <c r="F348" s="215"/>
      <c r="G348" s="91"/>
      <c r="H348" s="215"/>
      <c r="I348" s="91"/>
      <c r="J348" s="215"/>
      <c r="K348" s="91"/>
    </row>
    <row r="349" spans="1:11" ht="30" x14ac:dyDescent="0.25">
      <c r="A349" s="110" t="s">
        <v>139</v>
      </c>
      <c r="B349" s="48"/>
      <c r="C349" s="189">
        <v>30</v>
      </c>
      <c r="D349" s="86">
        <v>30</v>
      </c>
      <c r="E349" s="46">
        <v>30</v>
      </c>
      <c r="F349" s="46">
        <v>2.2800000000000002</v>
      </c>
      <c r="G349" s="46">
        <v>0.24000000000000002</v>
      </c>
      <c r="H349" s="86">
        <v>14.759999999999998</v>
      </c>
      <c r="I349" s="46">
        <v>70.5</v>
      </c>
      <c r="J349" s="86">
        <v>0</v>
      </c>
      <c r="K349" s="47" t="s">
        <v>273</v>
      </c>
    </row>
    <row r="350" spans="1:11" x14ac:dyDescent="0.25">
      <c r="A350" s="98" t="s">
        <v>45</v>
      </c>
      <c r="C350" s="28" t="s">
        <v>187</v>
      </c>
      <c r="D350" s="29"/>
      <c r="E350" s="203"/>
      <c r="F350" s="29">
        <v>6.3063063063063057E-2</v>
      </c>
      <c r="G350" s="203">
        <v>1.8018018018018018E-2</v>
      </c>
      <c r="H350" s="29">
        <v>6.02</v>
      </c>
      <c r="I350" s="203">
        <v>24.1</v>
      </c>
      <c r="J350" s="29">
        <v>0.03</v>
      </c>
      <c r="K350" s="205" t="s">
        <v>294</v>
      </c>
    </row>
    <row r="351" spans="1:11" x14ac:dyDescent="0.25">
      <c r="A351" s="98"/>
      <c r="B351" s="8" t="s">
        <v>160</v>
      </c>
      <c r="C351" s="28"/>
      <c r="D351" s="29">
        <v>0.45</v>
      </c>
      <c r="E351" s="203">
        <v>0.45</v>
      </c>
      <c r="F351" s="29"/>
      <c r="G351" s="203"/>
      <c r="H351" s="29"/>
      <c r="I351" s="203"/>
      <c r="J351" s="29"/>
      <c r="K351" s="205"/>
    </row>
    <row r="352" spans="1:11" x14ac:dyDescent="0.25">
      <c r="A352" s="98"/>
      <c r="B352" s="8" t="s">
        <v>46</v>
      </c>
      <c r="C352" s="28"/>
      <c r="D352" s="29">
        <v>6</v>
      </c>
      <c r="E352" s="203">
        <v>6</v>
      </c>
      <c r="F352" s="29"/>
      <c r="G352" s="203"/>
      <c r="H352" s="29"/>
      <c r="I352" s="203"/>
      <c r="J352" s="29"/>
      <c r="K352" s="205"/>
    </row>
    <row r="353" spans="1:11" ht="16.5" thickBot="1" x14ac:dyDescent="0.3">
      <c r="A353" s="98"/>
      <c r="B353" s="8" t="s">
        <v>20</v>
      </c>
      <c r="C353" s="28"/>
      <c r="D353" s="29">
        <v>180</v>
      </c>
      <c r="E353" s="203">
        <v>180</v>
      </c>
      <c r="F353" s="29"/>
      <c r="G353" s="203"/>
      <c r="H353" s="29"/>
      <c r="I353" s="203"/>
      <c r="J353" s="29"/>
      <c r="K353" s="205"/>
    </row>
    <row r="354" spans="1:11" s="37" customFormat="1" ht="16.5" thickBot="1" x14ac:dyDescent="0.3">
      <c r="A354" s="395" t="s">
        <v>28</v>
      </c>
      <c r="B354" s="92"/>
      <c r="C354" s="80">
        <f>C340+C341+C349+186</f>
        <v>546</v>
      </c>
      <c r="D354" s="333"/>
      <c r="E354" s="332"/>
      <c r="F354" s="93">
        <f>SUM(F339:F353)</f>
        <v>7.3830630630630631</v>
      </c>
      <c r="G354" s="93">
        <f t="shared" ref="G354:J354" si="10">SUM(G339:G353)</f>
        <v>10.443018018018019</v>
      </c>
      <c r="H354" s="93">
        <f t="shared" si="10"/>
        <v>82.16</v>
      </c>
      <c r="I354" s="93">
        <f t="shared" si="10"/>
        <v>454.42</v>
      </c>
      <c r="J354" s="93">
        <f t="shared" si="10"/>
        <v>0.88980000000000004</v>
      </c>
      <c r="K354" s="93"/>
    </row>
    <row r="355" spans="1:11" s="37" customFormat="1" ht="18.75" customHeight="1" thickBot="1" x14ac:dyDescent="0.3">
      <c r="A355" s="196" t="s">
        <v>47</v>
      </c>
      <c r="B355" s="63"/>
      <c r="C355" s="146">
        <f>C298+C302+C338+C354</f>
        <v>1830</v>
      </c>
      <c r="D355" s="1"/>
      <c r="E355" s="35"/>
      <c r="F355" s="35">
        <f>F298+F302+F338+F354</f>
        <v>44.352085078355664</v>
      </c>
      <c r="G355" s="35">
        <f>G298+G302+G338+G354</f>
        <v>47.511235319352963</v>
      </c>
      <c r="H355" s="97">
        <f>H298+H302+H338+H354</f>
        <v>228.59883783783783</v>
      </c>
      <c r="I355" s="35">
        <f>I298+I302+I338+I354</f>
        <v>1528.327867867868</v>
      </c>
      <c r="J355" s="97">
        <f>J298+J302+J338+J354</f>
        <v>44.269800000000004</v>
      </c>
      <c r="K355" s="100"/>
    </row>
    <row r="356" spans="1:11" x14ac:dyDescent="0.25">
      <c r="A356" s="388"/>
      <c r="B356" s="9"/>
      <c r="C356" s="9"/>
      <c r="D356" s="334"/>
      <c r="E356" s="334"/>
      <c r="F356" s="9"/>
      <c r="G356" s="9"/>
      <c r="H356" s="9"/>
      <c r="I356" s="9"/>
      <c r="J356" s="9"/>
      <c r="K356" s="9"/>
    </row>
    <row r="357" spans="1:11" x14ac:dyDescent="0.25">
      <c r="A357" s="388"/>
      <c r="B357" s="9"/>
      <c r="C357" s="9"/>
      <c r="D357" s="334"/>
      <c r="E357" s="334"/>
      <c r="F357" s="9"/>
      <c r="G357" s="9"/>
      <c r="H357" s="9"/>
      <c r="I357" s="9"/>
      <c r="J357" s="9"/>
      <c r="K357" s="9"/>
    </row>
    <row r="358" spans="1:11" ht="16.5" thickBot="1" x14ac:dyDescent="0.3">
      <c r="A358" s="390" t="s">
        <v>72</v>
      </c>
      <c r="B358" s="13"/>
      <c r="C358" s="13"/>
      <c r="D358" s="14"/>
      <c r="J358" s="68"/>
      <c r="K358" s="20"/>
    </row>
    <row r="359" spans="1:11" ht="33" customHeight="1" thickBot="1" x14ac:dyDescent="0.3">
      <c r="A359" s="504" t="s">
        <v>242</v>
      </c>
      <c r="B359" s="500" t="s">
        <v>372</v>
      </c>
      <c r="C359" s="500" t="s">
        <v>368</v>
      </c>
      <c r="D359" s="190" t="s">
        <v>369</v>
      </c>
      <c r="E359" s="105" t="s">
        <v>370</v>
      </c>
      <c r="F359" s="497" t="s">
        <v>5</v>
      </c>
      <c r="G359" s="498"/>
      <c r="H359" s="499"/>
      <c r="I359" s="190" t="s">
        <v>371</v>
      </c>
      <c r="J359" s="190" t="s">
        <v>6</v>
      </c>
      <c r="K359" s="188" t="s">
        <v>7</v>
      </c>
    </row>
    <row r="360" spans="1:11" ht="16.5" thickBot="1" x14ac:dyDescent="0.3">
      <c r="A360" s="505"/>
      <c r="B360" s="501"/>
      <c r="C360" s="501"/>
      <c r="D360" s="255" t="s">
        <v>8</v>
      </c>
      <c r="E360" s="255" t="s">
        <v>9</v>
      </c>
      <c r="F360" s="255" t="s">
        <v>10</v>
      </c>
      <c r="G360" s="255" t="s">
        <v>11</v>
      </c>
      <c r="H360" s="257" t="s">
        <v>12</v>
      </c>
      <c r="I360" s="257" t="s">
        <v>13</v>
      </c>
      <c r="J360" s="257" t="s">
        <v>14</v>
      </c>
      <c r="K360" s="267"/>
    </row>
    <row r="361" spans="1:11" x14ac:dyDescent="0.25">
      <c r="A361" s="391"/>
      <c r="B361" s="107" t="s">
        <v>15</v>
      </c>
      <c r="C361" s="24"/>
      <c r="D361" s="186"/>
      <c r="E361" s="25"/>
      <c r="F361" s="67"/>
      <c r="G361" s="25"/>
      <c r="H361" s="67"/>
      <c r="I361" s="25"/>
      <c r="J361" s="67"/>
      <c r="K361" s="18"/>
    </row>
    <row r="362" spans="1:11" s="115" customFormat="1" ht="29.25" customHeight="1" x14ac:dyDescent="0.25">
      <c r="A362" s="44" t="s">
        <v>462</v>
      </c>
      <c r="B362" s="48"/>
      <c r="C362" s="189">
        <v>200</v>
      </c>
      <c r="D362" s="86"/>
      <c r="E362" s="46"/>
      <c r="F362" s="86">
        <v>5.75</v>
      </c>
      <c r="G362" s="46">
        <v>5.21</v>
      </c>
      <c r="H362" s="86">
        <v>16.829999999999998</v>
      </c>
      <c r="I362" s="46">
        <v>132.4</v>
      </c>
      <c r="J362" s="86">
        <v>0.76</v>
      </c>
      <c r="K362" s="50" t="s">
        <v>451</v>
      </c>
    </row>
    <row r="363" spans="1:11" ht="30" x14ac:dyDescent="0.25">
      <c r="A363" s="202"/>
      <c r="B363" s="131" t="s">
        <v>461</v>
      </c>
      <c r="C363" s="28"/>
      <c r="D363" s="29">
        <v>16</v>
      </c>
      <c r="E363" s="203">
        <v>16</v>
      </c>
      <c r="F363" s="29"/>
      <c r="G363" s="203"/>
      <c r="H363" s="29"/>
      <c r="I363" s="203"/>
      <c r="J363" s="29"/>
      <c r="K363" s="205"/>
    </row>
    <row r="364" spans="1:11" x14ac:dyDescent="0.25">
      <c r="A364" s="202"/>
      <c r="B364" s="8" t="s">
        <v>21</v>
      </c>
      <c r="C364" s="28"/>
      <c r="D364" s="29">
        <v>1.6</v>
      </c>
      <c r="E364" s="203">
        <v>1.6</v>
      </c>
      <c r="F364" s="29"/>
      <c r="G364" s="203"/>
      <c r="H364" s="29"/>
      <c r="I364" s="203"/>
      <c r="J364" s="29"/>
      <c r="K364" s="205"/>
    </row>
    <row r="365" spans="1:11" x14ac:dyDescent="0.25">
      <c r="A365" s="202"/>
      <c r="B365" s="8" t="s">
        <v>19</v>
      </c>
      <c r="C365" s="28"/>
      <c r="D365" s="29">
        <v>140</v>
      </c>
      <c r="E365" s="203">
        <v>140</v>
      </c>
      <c r="F365" s="29"/>
      <c r="G365" s="203"/>
      <c r="H365" s="29"/>
      <c r="I365" s="203"/>
      <c r="J365" s="29"/>
      <c r="K365" s="205"/>
    </row>
    <row r="366" spans="1:11" x14ac:dyDescent="0.25">
      <c r="A366" s="202"/>
      <c r="B366" s="8" t="s">
        <v>20</v>
      </c>
      <c r="C366" s="28"/>
      <c r="D366" s="29">
        <v>60</v>
      </c>
      <c r="E366" s="203">
        <v>60</v>
      </c>
      <c r="F366" s="29"/>
      <c r="G366" s="203"/>
      <c r="H366" s="29"/>
      <c r="I366" s="203"/>
      <c r="J366" s="29"/>
      <c r="K366" s="205"/>
    </row>
    <row r="367" spans="1:11" x14ac:dyDescent="0.25">
      <c r="A367" s="202"/>
      <c r="B367" s="8" t="s">
        <v>22</v>
      </c>
      <c r="C367" s="28"/>
      <c r="D367" s="29">
        <v>2</v>
      </c>
      <c r="E367" s="203">
        <v>2</v>
      </c>
      <c r="F367" s="29"/>
      <c r="G367" s="203"/>
      <c r="H367" s="29"/>
      <c r="I367" s="203"/>
      <c r="J367" s="29"/>
      <c r="K367" s="205"/>
    </row>
    <row r="368" spans="1:11" x14ac:dyDescent="0.25">
      <c r="A368" s="202"/>
      <c r="B368" s="13" t="s">
        <v>147</v>
      </c>
      <c r="C368" s="28"/>
      <c r="D368" s="29">
        <v>1</v>
      </c>
      <c r="E368" s="203">
        <v>1</v>
      </c>
      <c r="F368" s="29"/>
      <c r="G368" s="203"/>
      <c r="H368" s="29"/>
      <c r="I368" s="203"/>
      <c r="J368" s="29"/>
      <c r="K368" s="205"/>
    </row>
    <row r="369" spans="1:11" x14ac:dyDescent="0.25">
      <c r="A369" s="110" t="s">
        <v>303</v>
      </c>
      <c r="B369" s="48"/>
      <c r="C369" s="189" t="s">
        <v>322</v>
      </c>
      <c r="D369" s="166"/>
      <c r="E369" s="167"/>
      <c r="F369" s="86">
        <v>9.3000000000000013E-2</v>
      </c>
      <c r="G369" s="46">
        <v>1.8000000000000002E-2</v>
      </c>
      <c r="H369" s="86">
        <v>23.838000000000001</v>
      </c>
      <c r="I369" s="46">
        <v>96.3</v>
      </c>
      <c r="J369" s="86">
        <v>0.03</v>
      </c>
      <c r="K369" s="50" t="s">
        <v>223</v>
      </c>
    </row>
    <row r="370" spans="1:11" x14ac:dyDescent="0.25">
      <c r="A370" s="110"/>
      <c r="B370" s="48" t="s">
        <v>160</v>
      </c>
      <c r="C370" s="189"/>
      <c r="D370" s="86">
        <v>0.45</v>
      </c>
      <c r="E370" s="46">
        <v>0.45</v>
      </c>
      <c r="F370" s="86"/>
      <c r="G370" s="46"/>
      <c r="H370" s="86"/>
      <c r="I370" s="46"/>
      <c r="J370" s="86"/>
      <c r="K370" s="50"/>
    </row>
    <row r="371" spans="1:11" x14ac:dyDescent="0.25">
      <c r="A371" s="110"/>
      <c r="B371" s="48" t="s">
        <v>108</v>
      </c>
      <c r="C371" s="189"/>
      <c r="D371" s="86">
        <v>180</v>
      </c>
      <c r="E371" s="46">
        <v>180</v>
      </c>
      <c r="F371" s="86"/>
      <c r="G371" s="46"/>
      <c r="H371" s="86"/>
      <c r="I371" s="46"/>
      <c r="J371" s="86"/>
      <c r="K371" s="50"/>
    </row>
    <row r="372" spans="1:11" x14ac:dyDescent="0.25">
      <c r="A372" s="110"/>
      <c r="B372" s="48" t="s">
        <v>149</v>
      </c>
      <c r="C372" s="189"/>
      <c r="D372" s="86">
        <v>30</v>
      </c>
      <c r="E372" s="46">
        <v>30</v>
      </c>
      <c r="F372" s="86"/>
      <c r="G372" s="46"/>
      <c r="H372" s="86"/>
      <c r="I372" s="46"/>
      <c r="J372" s="86"/>
      <c r="K372" s="50"/>
    </row>
    <row r="373" spans="1:11" ht="31.5" x14ac:dyDescent="0.25">
      <c r="A373" s="98" t="s">
        <v>138</v>
      </c>
      <c r="C373" s="43" t="s">
        <v>188</v>
      </c>
      <c r="E373" s="26"/>
      <c r="F373" s="29">
        <v>3.61</v>
      </c>
      <c r="G373" s="203">
        <v>5.83</v>
      </c>
      <c r="H373" s="29">
        <v>15.49</v>
      </c>
      <c r="I373" s="203">
        <v>128.77000000000001</v>
      </c>
      <c r="J373" s="29">
        <v>7.0000000000000007E-2</v>
      </c>
      <c r="K373" s="205" t="s">
        <v>269</v>
      </c>
    </row>
    <row r="374" spans="1:11" x14ac:dyDescent="0.25">
      <c r="A374" s="98"/>
      <c r="B374" s="8" t="s">
        <v>27</v>
      </c>
      <c r="C374" s="28"/>
      <c r="D374" s="29">
        <v>30</v>
      </c>
      <c r="E374" s="203">
        <v>30</v>
      </c>
      <c r="F374" s="29"/>
      <c r="G374" s="203"/>
      <c r="H374" s="29"/>
      <c r="I374" s="203"/>
      <c r="J374" s="29"/>
      <c r="K374" s="205"/>
    </row>
    <row r="375" spans="1:11" x14ac:dyDescent="0.25">
      <c r="A375" s="98"/>
      <c r="B375" s="8" t="s">
        <v>52</v>
      </c>
      <c r="C375" s="28"/>
      <c r="D375" s="29">
        <v>5.0999999999999996</v>
      </c>
      <c r="E375" s="203">
        <v>5</v>
      </c>
      <c r="F375" s="29"/>
      <c r="G375" s="203"/>
      <c r="H375" s="29"/>
      <c r="I375" s="203"/>
      <c r="J375" s="29"/>
      <c r="K375" s="205"/>
    </row>
    <row r="376" spans="1:11" ht="16.5" thickBot="1" x14ac:dyDescent="0.3">
      <c r="A376" s="98"/>
      <c r="B376" s="8" t="s">
        <v>22</v>
      </c>
      <c r="C376" s="69"/>
      <c r="D376" s="29">
        <v>5</v>
      </c>
      <c r="E376" s="52">
        <v>5</v>
      </c>
      <c r="F376" s="29" t="s">
        <v>3</v>
      </c>
      <c r="G376" s="52"/>
      <c r="H376" s="29"/>
      <c r="I376" s="52"/>
      <c r="J376" s="29"/>
      <c r="K376" s="205"/>
    </row>
    <row r="377" spans="1:11" s="37" customFormat="1" ht="16.5" thickBot="1" x14ac:dyDescent="0.3">
      <c r="A377" s="196" t="s">
        <v>28</v>
      </c>
      <c r="B377" s="31"/>
      <c r="C377" s="32">
        <f>200+200+40</f>
        <v>440</v>
      </c>
      <c r="D377" s="62"/>
      <c r="E377" s="34"/>
      <c r="F377" s="35">
        <f>SUM(F361:F376)</f>
        <v>9.4529999999999994</v>
      </c>
      <c r="G377" s="35">
        <f t="shared" ref="G377:J377" si="11">SUM(G361:G376)</f>
        <v>11.058</v>
      </c>
      <c r="H377" s="35">
        <f t="shared" si="11"/>
        <v>56.158000000000001</v>
      </c>
      <c r="I377" s="35">
        <f t="shared" si="11"/>
        <v>357.47</v>
      </c>
      <c r="J377" s="35">
        <f t="shared" si="11"/>
        <v>0.8600000000000001</v>
      </c>
      <c r="K377" s="35"/>
    </row>
    <row r="378" spans="1:11" x14ac:dyDescent="0.25">
      <c r="A378" s="98"/>
      <c r="B378" s="103" t="s">
        <v>29</v>
      </c>
      <c r="C378" s="28"/>
      <c r="D378" s="29"/>
      <c r="E378" s="17"/>
      <c r="F378" s="29"/>
      <c r="G378" s="203"/>
      <c r="H378" s="29"/>
      <c r="I378" s="203"/>
      <c r="J378" s="29"/>
      <c r="K378" s="203"/>
    </row>
    <row r="379" spans="1:11" x14ac:dyDescent="0.25">
      <c r="A379" s="98" t="s">
        <v>120</v>
      </c>
      <c r="C379" s="28">
        <v>180</v>
      </c>
      <c r="D379" s="29"/>
      <c r="E379" s="203"/>
      <c r="F379" s="61">
        <v>5.22</v>
      </c>
      <c r="G379" s="71">
        <v>4.5</v>
      </c>
      <c r="H379" s="61">
        <v>7.56</v>
      </c>
      <c r="I379" s="61">
        <v>92</v>
      </c>
      <c r="J379" s="72">
        <v>0.45</v>
      </c>
      <c r="K379" s="205" t="s">
        <v>110</v>
      </c>
    </row>
    <row r="380" spans="1:11" x14ac:dyDescent="0.25">
      <c r="A380" s="98" t="s">
        <v>410</v>
      </c>
      <c r="B380" s="202" t="s">
        <v>126</v>
      </c>
      <c r="C380" s="28"/>
      <c r="D380" s="29">
        <v>185</v>
      </c>
      <c r="E380" s="203">
        <v>180</v>
      </c>
      <c r="F380" s="29"/>
      <c r="G380" s="203"/>
      <c r="H380" s="29"/>
      <c r="I380" s="203"/>
      <c r="J380" s="29"/>
      <c r="K380" s="205"/>
    </row>
    <row r="381" spans="1:11" ht="30.75" thickBot="1" x14ac:dyDescent="0.3">
      <c r="A381" s="110" t="s">
        <v>148</v>
      </c>
      <c r="B381" s="48" t="s">
        <v>329</v>
      </c>
      <c r="C381" s="168">
        <v>20</v>
      </c>
      <c r="D381" s="46">
        <v>20</v>
      </c>
      <c r="E381" s="125">
        <v>20</v>
      </c>
      <c r="F381" s="86">
        <v>2.1800000000000002</v>
      </c>
      <c r="G381" s="46">
        <v>0.26</v>
      </c>
      <c r="H381" s="86">
        <v>13.76</v>
      </c>
      <c r="I381" s="46">
        <v>66.2</v>
      </c>
      <c r="J381" s="86"/>
      <c r="K381" s="211" t="s">
        <v>330</v>
      </c>
    </row>
    <row r="382" spans="1:11" s="37" customFormat="1" ht="16.5" thickBot="1" x14ac:dyDescent="0.3">
      <c r="A382" s="196" t="s">
        <v>28</v>
      </c>
      <c r="B382" s="31"/>
      <c r="C382" s="32">
        <v>200</v>
      </c>
      <c r="D382" s="62"/>
      <c r="E382" s="38"/>
      <c r="F382" s="97">
        <f>SUM(F379:F381)</f>
        <v>7.4</v>
      </c>
      <c r="G382" s="35">
        <f t="shared" ref="G382:J382" si="12">SUM(G379:G381)</f>
        <v>4.76</v>
      </c>
      <c r="H382" s="97">
        <f t="shared" si="12"/>
        <v>21.32</v>
      </c>
      <c r="I382" s="35">
        <f t="shared" si="12"/>
        <v>158.19999999999999</v>
      </c>
      <c r="J382" s="97">
        <f t="shared" si="12"/>
        <v>0.45</v>
      </c>
      <c r="K382" s="36"/>
    </row>
    <row r="383" spans="1:11" ht="17.25" customHeight="1" x14ac:dyDescent="0.25">
      <c r="A383" s="182"/>
      <c r="B383" s="360" t="s">
        <v>30</v>
      </c>
      <c r="C383" s="134"/>
      <c r="D383" s="29"/>
      <c r="E383" s="25"/>
      <c r="F383" s="40"/>
      <c r="G383" s="41"/>
      <c r="H383" s="40"/>
      <c r="I383" s="41"/>
      <c r="J383" s="40"/>
      <c r="K383" s="18"/>
    </row>
    <row r="384" spans="1:11" ht="36.75" customHeight="1" x14ac:dyDescent="0.25">
      <c r="A384" s="182" t="s">
        <v>471</v>
      </c>
      <c r="B384" s="13"/>
      <c r="C384" s="39">
        <v>50</v>
      </c>
      <c r="D384" s="99"/>
      <c r="E384" s="99"/>
      <c r="F384" s="40">
        <v>0.35</v>
      </c>
      <c r="G384" s="99">
        <v>0.05</v>
      </c>
      <c r="H384" s="40">
        <v>0.95</v>
      </c>
      <c r="I384" s="99">
        <v>6</v>
      </c>
      <c r="J384" s="40">
        <v>2.4500000000000002</v>
      </c>
      <c r="K384" s="465" t="s">
        <v>473</v>
      </c>
    </row>
    <row r="385" spans="1:11" ht="17.25" customHeight="1" x14ac:dyDescent="0.25">
      <c r="A385" s="182"/>
      <c r="B385" s="13" t="s">
        <v>472</v>
      </c>
      <c r="C385" s="39"/>
      <c r="D385" s="99">
        <v>51</v>
      </c>
      <c r="E385" s="99">
        <v>50</v>
      </c>
      <c r="F385" s="40"/>
      <c r="G385" s="99"/>
      <c r="H385" s="40"/>
      <c r="I385" s="99"/>
      <c r="J385" s="40"/>
      <c r="K385" s="99"/>
    </row>
    <row r="386" spans="1:11" ht="31.5" x14ac:dyDescent="0.25">
      <c r="A386" s="98" t="s">
        <v>301</v>
      </c>
      <c r="C386" s="43" t="s">
        <v>220</v>
      </c>
      <c r="D386" s="29"/>
      <c r="E386" s="203"/>
      <c r="F386" s="40">
        <v>5.9474999999999998</v>
      </c>
      <c r="G386" s="99">
        <v>4.9666999999999994</v>
      </c>
      <c r="H386" s="40">
        <v>11.979699999999999</v>
      </c>
      <c r="I386" s="99">
        <v>126.35</v>
      </c>
      <c r="J386" s="40">
        <v>4.24</v>
      </c>
      <c r="K386" s="205" t="s">
        <v>331</v>
      </c>
    </row>
    <row r="387" spans="1:11" x14ac:dyDescent="0.25">
      <c r="A387" s="98"/>
      <c r="B387" s="8" t="s">
        <v>34</v>
      </c>
      <c r="C387" s="43"/>
      <c r="D387" s="29">
        <v>47.88</v>
      </c>
      <c r="E387" s="203">
        <v>36</v>
      </c>
      <c r="F387" s="29"/>
      <c r="G387" s="203"/>
      <c r="H387" s="29"/>
      <c r="I387" s="203"/>
      <c r="K387" s="205"/>
    </row>
    <row r="388" spans="1:11" x14ac:dyDescent="0.25">
      <c r="A388" s="98"/>
      <c r="B388" s="8" t="s">
        <v>65</v>
      </c>
      <c r="C388" s="43"/>
      <c r="D388" s="29">
        <v>14.58</v>
      </c>
      <c r="E388" s="203">
        <v>14.4</v>
      </c>
      <c r="F388" s="29"/>
      <c r="G388" s="203"/>
      <c r="H388" s="29"/>
      <c r="I388" s="203"/>
      <c r="K388" s="205"/>
    </row>
    <row r="389" spans="1:11" x14ac:dyDescent="0.25">
      <c r="A389" s="98"/>
      <c r="B389" s="8" t="s">
        <v>35</v>
      </c>
      <c r="C389" s="43"/>
      <c r="D389" s="29">
        <v>11.52</v>
      </c>
      <c r="E389" s="203">
        <v>9</v>
      </c>
      <c r="F389" s="29"/>
      <c r="G389" s="203"/>
      <c r="H389" s="29"/>
      <c r="I389" s="203"/>
      <c r="K389" s="205"/>
    </row>
    <row r="390" spans="1:11" x14ac:dyDescent="0.25">
      <c r="A390" s="98"/>
      <c r="B390" s="8" t="s">
        <v>31</v>
      </c>
      <c r="C390" s="43"/>
      <c r="D390" s="29">
        <v>9.6</v>
      </c>
      <c r="E390" s="203">
        <v>7.2</v>
      </c>
      <c r="F390" s="29"/>
      <c r="G390" s="203"/>
      <c r="H390" s="29"/>
      <c r="I390" s="203"/>
      <c r="K390" s="205"/>
    </row>
    <row r="391" spans="1:11" x14ac:dyDescent="0.25">
      <c r="A391" s="98"/>
      <c r="B391" s="8" t="s">
        <v>36</v>
      </c>
      <c r="C391" s="43"/>
      <c r="D391" s="29">
        <v>3.6</v>
      </c>
      <c r="E391" s="203">
        <v>3.6</v>
      </c>
      <c r="F391" s="29"/>
      <c r="G391" s="203"/>
      <c r="H391" s="29"/>
      <c r="I391" s="203"/>
      <c r="K391" s="205"/>
    </row>
    <row r="392" spans="1:11" x14ac:dyDescent="0.25">
      <c r="A392" s="98"/>
      <c r="B392" s="13" t="s">
        <v>147</v>
      </c>
      <c r="C392" s="43"/>
      <c r="D392" s="29">
        <v>0.7</v>
      </c>
      <c r="E392" s="203">
        <v>0.7</v>
      </c>
      <c r="F392" s="29"/>
      <c r="G392" s="203"/>
      <c r="H392" s="29"/>
      <c r="I392" s="203"/>
      <c r="K392" s="205"/>
    </row>
    <row r="393" spans="1:11" x14ac:dyDescent="0.25">
      <c r="A393" s="98"/>
      <c r="B393" s="8" t="s">
        <v>117</v>
      </c>
      <c r="C393" s="43"/>
      <c r="D393" s="29">
        <v>126</v>
      </c>
      <c r="E393" s="203">
        <v>126</v>
      </c>
      <c r="F393" s="29"/>
      <c r="G393" s="203"/>
      <c r="H393" s="29"/>
      <c r="I393" s="203"/>
      <c r="K393" s="205"/>
    </row>
    <row r="394" spans="1:11" x14ac:dyDescent="0.25">
      <c r="A394" s="383"/>
      <c r="B394" s="48" t="s">
        <v>231</v>
      </c>
      <c r="C394" s="28"/>
      <c r="D394" s="29">
        <v>11.97</v>
      </c>
      <c r="E394" s="203">
        <v>11.4</v>
      </c>
      <c r="F394" s="9"/>
      <c r="G394" s="164"/>
      <c r="H394" s="9"/>
      <c r="I394" s="164"/>
      <c r="J394" s="9"/>
      <c r="K394" s="164"/>
    </row>
    <row r="395" spans="1:11" x14ac:dyDescent="0.25">
      <c r="A395" s="383"/>
      <c r="B395" s="8" t="s">
        <v>216</v>
      </c>
      <c r="C395" s="28"/>
      <c r="D395" s="29">
        <v>11.97</v>
      </c>
      <c r="E395" s="203">
        <v>11.4</v>
      </c>
      <c r="F395" s="9"/>
      <c r="G395" s="164"/>
      <c r="H395" s="9"/>
      <c r="I395" s="164"/>
      <c r="J395" s="9"/>
      <c r="K395" s="164"/>
    </row>
    <row r="396" spans="1:11" ht="13.5" customHeight="1" x14ac:dyDescent="0.25">
      <c r="A396" s="383"/>
      <c r="B396" s="8" t="s">
        <v>83</v>
      </c>
      <c r="C396" s="28"/>
      <c r="D396" s="29">
        <v>1.19</v>
      </c>
      <c r="E396" s="203">
        <v>1</v>
      </c>
      <c r="F396" s="9"/>
      <c r="G396" s="164"/>
      <c r="H396" s="9"/>
      <c r="I396" s="164"/>
      <c r="J396" s="9"/>
      <c r="K396" s="164"/>
    </row>
    <row r="397" spans="1:11" ht="15.75" customHeight="1" x14ac:dyDescent="0.25">
      <c r="A397" s="383"/>
      <c r="B397" s="8" t="s">
        <v>221</v>
      </c>
      <c r="C397" s="28"/>
      <c r="D397" s="29">
        <v>0.96</v>
      </c>
      <c r="E397" s="203">
        <v>0.8</v>
      </c>
      <c r="F397" s="9"/>
      <c r="G397" s="164"/>
      <c r="H397" s="9"/>
      <c r="I397" s="164"/>
      <c r="J397" s="9"/>
      <c r="K397" s="164"/>
    </row>
    <row r="398" spans="1:11" ht="16.5" customHeight="1" x14ac:dyDescent="0.25">
      <c r="A398" s="383"/>
      <c r="B398" s="8" t="s">
        <v>108</v>
      </c>
      <c r="C398" s="28"/>
      <c r="D398" s="29">
        <v>1</v>
      </c>
      <c r="E398" s="203">
        <v>1</v>
      </c>
      <c r="F398" s="9"/>
      <c r="G398" s="164"/>
      <c r="H398" s="9"/>
      <c r="I398" s="164"/>
      <c r="J398" s="9"/>
      <c r="K398" s="164"/>
    </row>
    <row r="399" spans="1:11" ht="15" customHeight="1" x14ac:dyDescent="0.25">
      <c r="A399" s="383"/>
      <c r="B399" s="8" t="s">
        <v>162</v>
      </c>
      <c r="C399" s="28"/>
      <c r="D399" s="29">
        <v>0.1</v>
      </c>
      <c r="E399" s="203">
        <v>0.1</v>
      </c>
      <c r="F399" s="9"/>
      <c r="G399" s="164"/>
      <c r="H399" s="9"/>
      <c r="I399" s="164"/>
      <c r="J399" s="9"/>
      <c r="K399" s="164"/>
    </row>
    <row r="400" spans="1:11" ht="32.25" customHeight="1" x14ac:dyDescent="0.25">
      <c r="A400" s="383"/>
      <c r="B400" s="8" t="s">
        <v>219</v>
      </c>
      <c r="C400" s="28"/>
      <c r="D400" s="29"/>
      <c r="E400" s="46">
        <v>14.3</v>
      </c>
      <c r="F400" s="9"/>
      <c r="G400" s="164"/>
      <c r="H400" s="9"/>
      <c r="I400" s="164"/>
      <c r="J400" s="9"/>
      <c r="K400" s="164"/>
    </row>
    <row r="401" spans="1:11" ht="34.5" customHeight="1" x14ac:dyDescent="0.25">
      <c r="A401" s="383"/>
      <c r="B401" s="8" t="s">
        <v>219</v>
      </c>
      <c r="C401" s="28"/>
      <c r="D401" s="29"/>
      <c r="E401" s="46">
        <v>10</v>
      </c>
      <c r="F401" s="9"/>
      <c r="G401" s="164"/>
      <c r="H401" s="9"/>
      <c r="I401" s="164"/>
      <c r="J401" s="9"/>
      <c r="K401" s="164"/>
    </row>
    <row r="402" spans="1:11" ht="27" customHeight="1" x14ac:dyDescent="0.25">
      <c r="A402" s="155" t="s">
        <v>325</v>
      </c>
      <c r="B402" s="131"/>
      <c r="C402" s="189">
        <v>70</v>
      </c>
      <c r="D402" s="86"/>
      <c r="E402" s="46"/>
      <c r="F402" s="86">
        <v>8.1</v>
      </c>
      <c r="G402" s="46">
        <v>7.29</v>
      </c>
      <c r="H402" s="86">
        <v>7.87</v>
      </c>
      <c r="I402" s="46">
        <v>129.44</v>
      </c>
      <c r="J402" s="86">
        <v>0.06</v>
      </c>
      <c r="K402" s="47" t="s">
        <v>326</v>
      </c>
    </row>
    <row r="403" spans="1:11" ht="15" customHeight="1" x14ac:dyDescent="0.25">
      <c r="A403" s="155"/>
      <c r="B403" s="131" t="s">
        <v>327</v>
      </c>
      <c r="C403" s="128"/>
      <c r="D403" s="86">
        <v>46.2</v>
      </c>
      <c r="E403" s="46">
        <v>44.4</v>
      </c>
      <c r="F403" s="131"/>
      <c r="G403" s="47"/>
      <c r="H403" s="131"/>
      <c r="I403" s="47"/>
      <c r="J403" s="222"/>
      <c r="K403" s="47"/>
    </row>
    <row r="404" spans="1:11" ht="15" customHeight="1" x14ac:dyDescent="0.25">
      <c r="A404" s="155"/>
      <c r="B404" s="131" t="s">
        <v>216</v>
      </c>
      <c r="C404" s="128"/>
      <c r="D404" s="86">
        <v>46.2</v>
      </c>
      <c r="E404" s="46">
        <v>44.4</v>
      </c>
      <c r="F404" s="131"/>
      <c r="G404" s="47"/>
      <c r="H404" s="131"/>
      <c r="I404" s="47"/>
      <c r="J404" s="131"/>
      <c r="K404" s="47"/>
    </row>
    <row r="405" spans="1:11" ht="15" customHeight="1" x14ac:dyDescent="0.25">
      <c r="A405" s="155"/>
      <c r="B405" s="131" t="s">
        <v>31</v>
      </c>
      <c r="C405" s="128"/>
      <c r="D405" s="86">
        <v>16.8</v>
      </c>
      <c r="E405" s="46">
        <v>14</v>
      </c>
      <c r="F405" s="131"/>
      <c r="G405" s="47"/>
      <c r="H405" s="131"/>
      <c r="I405" s="128"/>
      <c r="J405" s="222"/>
      <c r="K405" s="47"/>
    </row>
    <row r="406" spans="1:11" ht="15" customHeight="1" x14ac:dyDescent="0.25">
      <c r="A406" s="155"/>
      <c r="B406" s="368" t="s">
        <v>104</v>
      </c>
      <c r="C406" s="128"/>
      <c r="D406" s="86">
        <v>2.1</v>
      </c>
      <c r="E406" s="46">
        <v>2.1</v>
      </c>
      <c r="F406" s="131"/>
      <c r="G406" s="47"/>
      <c r="H406" s="131"/>
      <c r="I406" s="128"/>
      <c r="J406" s="222"/>
      <c r="K406" s="47"/>
    </row>
    <row r="407" spans="1:11" ht="15" customHeight="1" x14ac:dyDescent="0.25">
      <c r="A407" s="155"/>
      <c r="B407" s="131" t="s">
        <v>139</v>
      </c>
      <c r="C407" s="128"/>
      <c r="D407" s="86">
        <v>9.4</v>
      </c>
      <c r="E407" s="46">
        <v>9.4</v>
      </c>
      <c r="F407" s="131"/>
      <c r="G407" s="47"/>
      <c r="H407" s="131"/>
      <c r="I407" s="128"/>
      <c r="J407" s="222"/>
      <c r="K407" s="47"/>
    </row>
    <row r="408" spans="1:11" ht="15" customHeight="1" x14ac:dyDescent="0.25">
      <c r="A408" s="155"/>
      <c r="B408" s="131" t="s">
        <v>108</v>
      </c>
      <c r="C408" s="128"/>
      <c r="D408" s="86">
        <v>14</v>
      </c>
      <c r="E408" s="46">
        <v>14</v>
      </c>
      <c r="F408" s="131"/>
      <c r="G408" s="47"/>
      <c r="H408" s="131"/>
      <c r="I408" s="128"/>
      <c r="J408" s="222"/>
      <c r="K408" s="47"/>
    </row>
    <row r="409" spans="1:11" ht="15" customHeight="1" x14ac:dyDescent="0.25">
      <c r="A409" s="155"/>
      <c r="B409" s="131" t="s">
        <v>147</v>
      </c>
      <c r="C409" s="128"/>
      <c r="D409" s="86">
        <v>0.7</v>
      </c>
      <c r="E409" s="46">
        <v>0.7</v>
      </c>
      <c r="F409" s="131"/>
      <c r="G409" s="47"/>
      <c r="H409" s="131"/>
      <c r="I409" s="128"/>
      <c r="J409" s="222"/>
      <c r="K409" s="47"/>
    </row>
    <row r="410" spans="1:11" ht="15" customHeight="1" x14ac:dyDescent="0.25">
      <c r="A410" s="155"/>
      <c r="B410" s="131" t="s">
        <v>328</v>
      </c>
      <c r="C410" s="128"/>
      <c r="D410" s="86">
        <v>4.8</v>
      </c>
      <c r="E410" s="46">
        <v>4.8</v>
      </c>
      <c r="F410" s="131"/>
      <c r="G410" s="47"/>
      <c r="H410" s="131"/>
      <c r="I410" s="128"/>
      <c r="J410" s="222"/>
      <c r="K410" s="47"/>
    </row>
    <row r="411" spans="1:11" ht="15" customHeight="1" x14ac:dyDescent="0.25">
      <c r="A411" s="155"/>
      <c r="B411" s="131" t="s">
        <v>38</v>
      </c>
      <c r="C411" s="128"/>
      <c r="D411" s="86"/>
      <c r="E411" s="46">
        <v>84</v>
      </c>
      <c r="F411" s="131"/>
      <c r="G411" s="47"/>
      <c r="H411" s="131"/>
      <c r="I411" s="128"/>
      <c r="J411" s="222"/>
      <c r="K411" s="47"/>
    </row>
    <row r="412" spans="1:11" ht="15" customHeight="1" x14ac:dyDescent="0.25">
      <c r="A412" s="155"/>
      <c r="B412" s="131" t="s">
        <v>104</v>
      </c>
      <c r="C412" s="128"/>
      <c r="D412" s="86">
        <v>2</v>
      </c>
      <c r="E412" s="46">
        <v>2</v>
      </c>
      <c r="F412" s="131"/>
      <c r="G412" s="47"/>
      <c r="H412" s="131"/>
      <c r="I412" s="128"/>
      <c r="J412" s="222"/>
      <c r="K412" s="47"/>
    </row>
    <row r="413" spans="1:11" ht="21.75" customHeight="1" x14ac:dyDescent="0.25">
      <c r="A413" s="98" t="s">
        <v>254</v>
      </c>
      <c r="C413" s="28">
        <v>150</v>
      </c>
      <c r="E413" s="26"/>
      <c r="F413" s="29">
        <v>2.5285714285714285</v>
      </c>
      <c r="G413" s="203">
        <v>15.7</v>
      </c>
      <c r="H413" s="29">
        <v>12.285714285714285</v>
      </c>
      <c r="I413" s="203">
        <v>202.85714285714286</v>
      </c>
      <c r="J413" s="29">
        <v>17.87</v>
      </c>
      <c r="K413" s="207" t="s">
        <v>285</v>
      </c>
    </row>
    <row r="414" spans="1:11" ht="15" customHeight="1" x14ac:dyDescent="0.25">
      <c r="A414" s="98"/>
      <c r="B414" s="8" t="s">
        <v>105</v>
      </c>
      <c r="C414" s="205"/>
      <c r="D414" s="29">
        <v>66.5</v>
      </c>
      <c r="E414" s="203">
        <v>50</v>
      </c>
      <c r="G414" s="26"/>
      <c r="I414" s="26"/>
      <c r="K414" s="207"/>
    </row>
    <row r="415" spans="1:11" ht="15" customHeight="1" x14ac:dyDescent="0.25">
      <c r="A415" s="98"/>
      <c r="B415" s="8" t="s">
        <v>64</v>
      </c>
      <c r="C415" s="205"/>
      <c r="D415" s="29">
        <v>30</v>
      </c>
      <c r="E415" s="203">
        <v>24</v>
      </c>
      <c r="G415" s="26"/>
      <c r="I415" s="26"/>
      <c r="K415" s="207"/>
    </row>
    <row r="416" spans="1:11" ht="15" customHeight="1" x14ac:dyDescent="0.25">
      <c r="A416" s="98"/>
      <c r="B416" s="8" t="s">
        <v>250</v>
      </c>
      <c r="C416" s="205"/>
      <c r="D416" s="29"/>
      <c r="E416" s="203">
        <v>22</v>
      </c>
      <c r="G416" s="26"/>
      <c r="I416" s="26"/>
      <c r="K416" s="207"/>
    </row>
    <row r="417" spans="1:11" ht="15" customHeight="1" x14ac:dyDescent="0.25">
      <c r="A417" s="98"/>
      <c r="B417" s="8" t="s">
        <v>31</v>
      </c>
      <c r="C417" s="205"/>
      <c r="D417" s="29">
        <v>24</v>
      </c>
      <c r="E417" s="203">
        <v>20</v>
      </c>
      <c r="G417" s="26"/>
      <c r="I417" s="26"/>
      <c r="K417" s="207"/>
    </row>
    <row r="418" spans="1:11" ht="15" customHeight="1" x14ac:dyDescent="0.25">
      <c r="A418" s="98"/>
      <c r="B418" s="8" t="s">
        <v>119</v>
      </c>
      <c r="C418" s="205"/>
      <c r="D418" s="29"/>
      <c r="E418" s="203">
        <v>16</v>
      </c>
      <c r="G418" s="26"/>
      <c r="I418" s="26"/>
      <c r="K418" s="207"/>
    </row>
    <row r="419" spans="1:11" ht="15" customHeight="1" x14ac:dyDescent="0.25">
      <c r="A419" s="98"/>
      <c r="B419" s="8" t="s">
        <v>146</v>
      </c>
      <c r="C419" s="205"/>
      <c r="D419" s="29">
        <v>41</v>
      </c>
      <c r="E419" s="203">
        <v>32.75</v>
      </c>
      <c r="G419" s="26"/>
      <c r="I419" s="26"/>
      <c r="K419" s="207"/>
    </row>
    <row r="420" spans="1:11" ht="15" customHeight="1" x14ac:dyDescent="0.25">
      <c r="A420" s="98"/>
      <c r="B420" s="8" t="s">
        <v>251</v>
      </c>
      <c r="C420" s="205"/>
      <c r="E420" s="203">
        <v>30</v>
      </c>
      <c r="G420" s="26"/>
      <c r="I420" s="26"/>
      <c r="K420" s="207"/>
    </row>
    <row r="421" spans="1:11" ht="15" customHeight="1" x14ac:dyDescent="0.25">
      <c r="A421" s="98"/>
      <c r="B421" s="8" t="s">
        <v>162</v>
      </c>
      <c r="C421" s="205"/>
      <c r="D421" s="29">
        <v>0.75</v>
      </c>
      <c r="E421" s="203">
        <v>0.75</v>
      </c>
      <c r="G421" s="26"/>
      <c r="I421" s="26"/>
      <c r="K421" s="207"/>
    </row>
    <row r="422" spans="1:11" ht="15" customHeight="1" x14ac:dyDescent="0.25">
      <c r="A422" s="98"/>
      <c r="B422" s="8" t="s">
        <v>36</v>
      </c>
      <c r="C422" s="205"/>
      <c r="D422" s="29">
        <v>5</v>
      </c>
      <c r="E422" s="203">
        <v>5</v>
      </c>
      <c r="G422" s="26"/>
      <c r="I422" s="26"/>
      <c r="K422" s="207"/>
    </row>
    <row r="423" spans="1:11" x14ac:dyDescent="0.25">
      <c r="A423" s="98"/>
      <c r="B423" s="8" t="s">
        <v>252</v>
      </c>
      <c r="C423" s="205"/>
      <c r="D423" s="29"/>
      <c r="E423" s="203"/>
      <c r="G423" s="26"/>
      <c r="I423" s="26"/>
      <c r="K423" s="207" t="s">
        <v>286</v>
      </c>
    </row>
    <row r="424" spans="1:11" x14ac:dyDescent="0.25">
      <c r="A424" s="98"/>
      <c r="B424" s="8" t="s">
        <v>49</v>
      </c>
      <c r="C424" s="205"/>
      <c r="D424" s="29">
        <v>40</v>
      </c>
      <c r="E424" s="203">
        <v>40</v>
      </c>
      <c r="G424" s="26"/>
      <c r="I424" s="26"/>
      <c r="K424" s="207"/>
    </row>
    <row r="425" spans="1:11" x14ac:dyDescent="0.25">
      <c r="A425" s="98"/>
      <c r="B425" s="8" t="s">
        <v>22</v>
      </c>
      <c r="C425" s="205"/>
      <c r="D425" s="29">
        <v>1.8</v>
      </c>
      <c r="E425" s="203">
        <v>1.8</v>
      </c>
      <c r="G425" s="26"/>
      <c r="I425" s="26"/>
      <c r="K425" s="207"/>
    </row>
    <row r="426" spans="1:11" x14ac:dyDescent="0.25">
      <c r="A426" s="98"/>
      <c r="B426" s="8" t="s">
        <v>40</v>
      </c>
      <c r="C426" s="205"/>
      <c r="D426" s="29">
        <v>1.8</v>
      </c>
      <c r="E426" s="203">
        <v>1.8</v>
      </c>
      <c r="G426" s="26"/>
      <c r="I426" s="26"/>
      <c r="K426" s="207"/>
    </row>
    <row r="427" spans="1:11" x14ac:dyDescent="0.25">
      <c r="A427" s="98"/>
      <c r="B427" s="8" t="s">
        <v>35</v>
      </c>
      <c r="C427" s="205"/>
      <c r="D427" s="29">
        <v>3</v>
      </c>
      <c r="E427" s="203">
        <v>2.4</v>
      </c>
      <c r="G427" s="26"/>
      <c r="I427" s="26"/>
      <c r="K427" s="207"/>
    </row>
    <row r="428" spans="1:11" x14ac:dyDescent="0.25">
      <c r="A428" s="98"/>
      <c r="B428" s="8" t="s">
        <v>31</v>
      </c>
      <c r="C428" s="205"/>
      <c r="D428" s="29">
        <v>1.44</v>
      </c>
      <c r="E428" s="203">
        <v>1.2</v>
      </c>
      <c r="G428" s="26"/>
      <c r="I428" s="26"/>
      <c r="K428" s="207"/>
    </row>
    <row r="429" spans="1:11" x14ac:dyDescent="0.25">
      <c r="A429" s="98"/>
      <c r="B429" s="8" t="s">
        <v>114</v>
      </c>
      <c r="C429" s="205"/>
      <c r="D429" s="29">
        <v>2.4</v>
      </c>
      <c r="E429" s="203">
        <v>2.4</v>
      </c>
      <c r="G429" s="26"/>
      <c r="I429" s="26"/>
      <c r="K429" s="207"/>
    </row>
    <row r="430" spans="1:11" x14ac:dyDescent="0.25">
      <c r="A430" s="98"/>
      <c r="B430" s="8" t="s">
        <v>22</v>
      </c>
      <c r="C430" s="205"/>
      <c r="D430" s="29">
        <v>0.6</v>
      </c>
      <c r="E430" s="203">
        <v>0.6</v>
      </c>
      <c r="G430" s="26"/>
      <c r="I430" s="26"/>
      <c r="K430" s="207"/>
    </row>
    <row r="431" spans="1:11" x14ac:dyDescent="0.25">
      <c r="A431" s="98"/>
      <c r="B431" s="8" t="s">
        <v>46</v>
      </c>
      <c r="C431" s="205"/>
      <c r="D431" s="29">
        <v>0.4</v>
      </c>
      <c r="E431" s="203">
        <v>0.4</v>
      </c>
      <c r="G431" s="26"/>
      <c r="I431" s="26"/>
      <c r="K431" s="207"/>
    </row>
    <row r="432" spans="1:11" x14ac:dyDescent="0.25">
      <c r="A432" s="98"/>
      <c r="B432" s="8" t="s">
        <v>162</v>
      </c>
      <c r="C432" s="205"/>
      <c r="D432" s="29">
        <v>0.4</v>
      </c>
      <c r="E432" s="203">
        <v>0.4</v>
      </c>
      <c r="G432" s="26"/>
      <c r="I432" s="26"/>
      <c r="K432" s="207"/>
    </row>
    <row r="433" spans="1:11" x14ac:dyDescent="0.25">
      <c r="A433" s="98"/>
      <c r="B433" s="8" t="s">
        <v>253</v>
      </c>
      <c r="C433" s="205"/>
      <c r="D433" s="29"/>
      <c r="E433" s="203">
        <v>40</v>
      </c>
      <c r="G433" s="26"/>
      <c r="I433" s="26"/>
      <c r="K433" s="207"/>
    </row>
    <row r="434" spans="1:11" x14ac:dyDescent="0.25">
      <c r="A434" s="98"/>
      <c r="B434" s="8" t="s">
        <v>255</v>
      </c>
      <c r="C434" s="205"/>
      <c r="D434" s="29"/>
      <c r="E434" s="203">
        <v>150</v>
      </c>
      <c r="G434" s="26"/>
      <c r="I434" s="26"/>
      <c r="K434" s="207"/>
    </row>
    <row r="435" spans="1:11" x14ac:dyDescent="0.25">
      <c r="A435" s="98" t="s">
        <v>360</v>
      </c>
      <c r="C435" s="221">
        <v>180</v>
      </c>
      <c r="D435" s="29"/>
      <c r="E435" s="203"/>
      <c r="F435" s="29">
        <v>0.2</v>
      </c>
      <c r="G435" s="203">
        <v>0.11</v>
      </c>
      <c r="H435" s="29">
        <v>8.93</v>
      </c>
      <c r="I435" s="203">
        <v>39.47</v>
      </c>
      <c r="J435" s="29">
        <v>7.4</v>
      </c>
      <c r="K435" s="205" t="s">
        <v>223</v>
      </c>
    </row>
    <row r="436" spans="1:11" x14ac:dyDescent="0.25">
      <c r="A436" s="98"/>
      <c r="B436" s="8" t="s">
        <v>145</v>
      </c>
      <c r="C436" s="28"/>
      <c r="D436" s="29">
        <v>27.4</v>
      </c>
      <c r="E436" s="203">
        <v>24</v>
      </c>
      <c r="F436" s="199"/>
      <c r="G436" s="28"/>
      <c r="H436" s="199"/>
      <c r="I436" s="49"/>
      <c r="J436" s="199"/>
      <c r="K436" s="205"/>
    </row>
    <row r="437" spans="1:11" x14ac:dyDescent="0.25">
      <c r="A437" s="98"/>
      <c r="B437" s="8" t="s">
        <v>324</v>
      </c>
      <c r="C437" s="28"/>
      <c r="D437" s="29">
        <v>9</v>
      </c>
      <c r="E437" s="203">
        <v>6</v>
      </c>
      <c r="F437" s="199"/>
      <c r="G437" s="28"/>
      <c r="H437" s="199"/>
      <c r="I437" s="49"/>
      <c r="J437" s="199"/>
      <c r="K437" s="205"/>
    </row>
    <row r="438" spans="1:11" x14ac:dyDescent="0.25">
      <c r="A438" s="98"/>
      <c r="B438" s="8" t="s">
        <v>60</v>
      </c>
      <c r="C438" s="28"/>
      <c r="D438" s="29">
        <v>6.66</v>
      </c>
      <c r="E438" s="203">
        <v>6</v>
      </c>
      <c r="F438" s="199"/>
      <c r="G438" s="28"/>
      <c r="H438" s="199"/>
      <c r="I438" s="49"/>
      <c r="J438" s="199"/>
      <c r="K438" s="205"/>
    </row>
    <row r="439" spans="1:11" x14ac:dyDescent="0.25">
      <c r="A439" s="98"/>
      <c r="B439" s="8" t="s">
        <v>49</v>
      </c>
      <c r="C439" s="28"/>
      <c r="D439" s="29">
        <v>183</v>
      </c>
      <c r="E439" s="203">
        <v>183</v>
      </c>
      <c r="F439" s="199"/>
      <c r="G439" s="28"/>
      <c r="H439" s="199"/>
      <c r="I439" s="49"/>
      <c r="J439" s="199"/>
      <c r="K439" s="205"/>
    </row>
    <row r="440" spans="1:11" x14ac:dyDescent="0.25">
      <c r="A440" s="98"/>
      <c r="B440" s="8" t="s">
        <v>46</v>
      </c>
      <c r="C440" s="28"/>
      <c r="D440" s="29">
        <v>6</v>
      </c>
      <c r="E440" s="203">
        <v>6</v>
      </c>
      <c r="F440" s="199"/>
      <c r="G440" s="28"/>
      <c r="H440" s="199"/>
      <c r="I440" s="49"/>
      <c r="J440" s="199"/>
      <c r="K440" s="205"/>
    </row>
    <row r="441" spans="1:11" ht="30" x14ac:dyDescent="0.25">
      <c r="A441" s="424" t="s">
        <v>139</v>
      </c>
      <c r="C441" s="28">
        <v>20</v>
      </c>
      <c r="D441" s="29">
        <v>20</v>
      </c>
      <c r="E441" s="203">
        <v>20</v>
      </c>
      <c r="F441" s="203">
        <v>1.52</v>
      </c>
      <c r="G441" s="203">
        <v>0.16</v>
      </c>
      <c r="H441" s="29">
        <v>9.84</v>
      </c>
      <c r="I441" s="203">
        <v>47</v>
      </c>
      <c r="J441" s="29">
        <v>2.2000000000000002E-2</v>
      </c>
      <c r="K441" s="211" t="s">
        <v>273</v>
      </c>
    </row>
    <row r="442" spans="1:11" ht="32.25" thickBot="1" x14ac:dyDescent="0.3">
      <c r="A442" s="397" t="s">
        <v>161</v>
      </c>
      <c r="B442" s="212"/>
      <c r="C442" s="213">
        <v>45</v>
      </c>
      <c r="D442" s="194">
        <v>45</v>
      </c>
      <c r="E442" s="124">
        <v>45</v>
      </c>
      <c r="F442" s="194">
        <v>2.9729729729729724</v>
      </c>
      <c r="G442" s="124">
        <v>0.54054054054054046</v>
      </c>
      <c r="H442" s="194">
        <v>17.837837837837839</v>
      </c>
      <c r="I442" s="124">
        <v>89.189189189189179</v>
      </c>
      <c r="J442" s="194"/>
      <c r="K442" s="214" t="s">
        <v>278</v>
      </c>
    </row>
    <row r="443" spans="1:11" s="37" customFormat="1" ht="16.5" thickBot="1" x14ac:dyDescent="0.3">
      <c r="A443" s="196" t="s">
        <v>28</v>
      </c>
      <c r="B443" s="31"/>
      <c r="C443" s="173">
        <f>C442+C441+C435+C413+C402+C384+190</f>
        <v>705</v>
      </c>
      <c r="D443" s="62"/>
      <c r="E443" s="34"/>
      <c r="F443" s="1">
        <f>SUM(F383:F442)</f>
        <v>21.619044401544397</v>
      </c>
      <c r="G443" s="1">
        <f>SUM(G383:G442)</f>
        <v>28.817240540540539</v>
      </c>
      <c r="H443" s="1">
        <f>SUM(H383:H442)</f>
        <v>69.693252123552114</v>
      </c>
      <c r="I443" s="1">
        <f>SUM(I383:I442)</f>
        <v>640.30633204633205</v>
      </c>
      <c r="J443" s="1">
        <f>SUM(J383:J442)</f>
        <v>32.042000000000002</v>
      </c>
      <c r="K443" s="36"/>
    </row>
    <row r="444" spans="1:11" ht="21" customHeight="1" x14ac:dyDescent="0.25">
      <c r="A444" s="378"/>
      <c r="B444" s="143" t="s">
        <v>192</v>
      </c>
      <c r="C444" s="77"/>
      <c r="D444" s="216"/>
      <c r="E444" s="77"/>
      <c r="F444" s="216"/>
      <c r="G444" s="77"/>
      <c r="H444" s="216"/>
      <c r="I444" s="77"/>
      <c r="J444" s="7"/>
      <c r="K444" s="18"/>
    </row>
    <row r="445" spans="1:11" ht="21" customHeight="1" x14ac:dyDescent="0.25">
      <c r="A445" s="378" t="s">
        <v>42</v>
      </c>
      <c r="B445" s="215"/>
      <c r="C445" s="60">
        <v>100</v>
      </c>
      <c r="D445" s="216">
        <v>100</v>
      </c>
      <c r="E445" s="61">
        <v>100</v>
      </c>
      <c r="F445" s="437">
        <v>0.4</v>
      </c>
      <c r="G445" s="61">
        <v>0.4</v>
      </c>
      <c r="H445" s="216">
        <v>9.8000000000000007</v>
      </c>
      <c r="I445" s="61">
        <v>47</v>
      </c>
      <c r="J445" s="216">
        <v>10</v>
      </c>
      <c r="K445" s="211" t="s">
        <v>113</v>
      </c>
    </row>
    <row r="446" spans="1:11" ht="21.75" customHeight="1" x14ac:dyDescent="0.25">
      <c r="A446" s="378" t="s">
        <v>196</v>
      </c>
      <c r="B446" s="2"/>
      <c r="C446" s="61"/>
      <c r="D446" s="216"/>
      <c r="E446" s="61"/>
      <c r="F446" s="437"/>
      <c r="G446" s="61"/>
      <c r="H446" s="437"/>
      <c r="I446" s="61"/>
      <c r="J446" s="7"/>
      <c r="K446" s="211" t="s">
        <v>283</v>
      </c>
    </row>
    <row r="447" spans="1:11" ht="28.5" customHeight="1" x14ac:dyDescent="0.25">
      <c r="A447" s="98" t="s">
        <v>239</v>
      </c>
      <c r="C447" s="28" t="s">
        <v>165</v>
      </c>
      <c r="D447" s="468"/>
      <c r="E447" s="203"/>
      <c r="F447" s="468">
        <v>24.198</v>
      </c>
      <c r="G447" s="203">
        <v>20.059999999999999</v>
      </c>
      <c r="H447" s="468">
        <v>32.784000000000006</v>
      </c>
      <c r="I447" s="203">
        <v>408.2</v>
      </c>
      <c r="J447" s="468">
        <v>0.54</v>
      </c>
      <c r="K447" s="205" t="s">
        <v>293</v>
      </c>
    </row>
    <row r="448" spans="1:11" ht="21" customHeight="1" x14ac:dyDescent="0.25">
      <c r="A448" s="98"/>
      <c r="B448" s="2" t="s">
        <v>423</v>
      </c>
      <c r="C448" s="28"/>
      <c r="D448" s="29">
        <v>121.55</v>
      </c>
      <c r="E448" s="203">
        <v>119.2</v>
      </c>
      <c r="F448" s="29"/>
      <c r="G448" s="203"/>
      <c r="H448" s="29"/>
      <c r="I448" s="203"/>
      <c r="J448" s="29"/>
      <c r="K448" s="205"/>
    </row>
    <row r="449" spans="1:11" ht="18" customHeight="1" x14ac:dyDescent="0.25">
      <c r="A449" s="98"/>
      <c r="B449" s="2" t="s">
        <v>58</v>
      </c>
      <c r="C449" s="28"/>
      <c r="D449" s="29">
        <v>7.8</v>
      </c>
      <c r="E449" s="203">
        <v>7.8</v>
      </c>
      <c r="F449" s="29"/>
      <c r="G449" s="203"/>
      <c r="H449" s="29"/>
      <c r="I449" s="203"/>
      <c r="J449" s="29"/>
      <c r="K449" s="205"/>
    </row>
    <row r="450" spans="1:11" ht="18" customHeight="1" x14ac:dyDescent="0.25">
      <c r="A450" s="98"/>
      <c r="B450" s="2" t="s">
        <v>43</v>
      </c>
      <c r="C450" s="28"/>
      <c r="D450" s="29">
        <v>6.5</v>
      </c>
      <c r="E450" s="203">
        <v>5.42</v>
      </c>
      <c r="F450" s="29"/>
      <c r="G450" s="203"/>
      <c r="H450" s="29"/>
      <c r="I450" s="203"/>
      <c r="J450" s="29"/>
      <c r="K450" s="205"/>
    </row>
    <row r="451" spans="1:11" ht="18" customHeight="1" x14ac:dyDescent="0.25">
      <c r="A451" s="98"/>
      <c r="B451" s="2" t="s">
        <v>46</v>
      </c>
      <c r="C451" s="28"/>
      <c r="D451" s="29">
        <v>10.4</v>
      </c>
      <c r="E451" s="203">
        <v>10.4</v>
      </c>
      <c r="F451" s="29"/>
      <c r="G451" s="203"/>
      <c r="H451" s="29"/>
      <c r="I451" s="203"/>
      <c r="J451" s="29"/>
      <c r="K451" s="205"/>
    </row>
    <row r="452" spans="1:11" ht="18" customHeight="1" x14ac:dyDescent="0.25">
      <c r="A452" s="98"/>
      <c r="B452" s="8" t="s">
        <v>67</v>
      </c>
      <c r="C452" s="28"/>
      <c r="D452" s="29">
        <v>5.2</v>
      </c>
      <c r="E452" s="203">
        <v>5.2</v>
      </c>
      <c r="F452" s="29"/>
      <c r="G452" s="203"/>
      <c r="H452" s="29"/>
      <c r="I452" s="203"/>
      <c r="J452" s="29"/>
      <c r="K452" s="205"/>
    </row>
    <row r="453" spans="1:11" ht="18" customHeight="1" x14ac:dyDescent="0.25">
      <c r="A453" s="98"/>
      <c r="B453" s="8" t="s">
        <v>44</v>
      </c>
      <c r="C453" s="28"/>
      <c r="D453" s="29">
        <v>5.2</v>
      </c>
      <c r="E453" s="203">
        <v>5.2</v>
      </c>
      <c r="F453" s="29"/>
      <c r="G453" s="203"/>
      <c r="H453" s="29"/>
      <c r="I453" s="203"/>
      <c r="J453" s="29"/>
      <c r="K453" s="205"/>
    </row>
    <row r="454" spans="1:11" ht="18" customHeight="1" x14ac:dyDescent="0.25">
      <c r="A454" s="98"/>
      <c r="B454" s="8" t="s">
        <v>70</v>
      </c>
      <c r="C454" s="28"/>
      <c r="D454" s="29">
        <v>5.2</v>
      </c>
      <c r="E454" s="203">
        <v>5.2</v>
      </c>
      <c r="F454" s="29"/>
      <c r="G454" s="203"/>
      <c r="H454" s="29"/>
      <c r="I454" s="203"/>
      <c r="J454" s="29"/>
      <c r="K454" s="205"/>
    </row>
    <row r="455" spans="1:11" ht="18" customHeight="1" x14ac:dyDescent="0.25">
      <c r="A455" s="98"/>
      <c r="B455" s="13" t="s">
        <v>147</v>
      </c>
      <c r="C455" s="28"/>
      <c r="D455" s="29">
        <v>0.65</v>
      </c>
      <c r="E455" s="203">
        <v>0.65</v>
      </c>
      <c r="F455" s="29"/>
      <c r="G455" s="203"/>
      <c r="H455" s="29"/>
      <c r="I455" s="203"/>
      <c r="J455" s="29"/>
      <c r="K455" s="205"/>
    </row>
    <row r="456" spans="1:11" ht="18" customHeight="1" x14ac:dyDescent="0.25">
      <c r="A456" s="98"/>
      <c r="B456" s="8" t="s">
        <v>238</v>
      </c>
      <c r="C456" s="28"/>
      <c r="D456" s="29">
        <v>20.399999999999999</v>
      </c>
      <c r="E456" s="203">
        <v>20</v>
      </c>
      <c r="F456" s="29"/>
      <c r="G456" s="203"/>
      <c r="H456" s="29"/>
      <c r="I456" s="203"/>
      <c r="J456" s="468"/>
      <c r="K456" s="205"/>
    </row>
    <row r="457" spans="1:11" x14ac:dyDescent="0.25">
      <c r="A457" s="98" t="s">
        <v>59</v>
      </c>
      <c r="C457" s="203" t="s">
        <v>189</v>
      </c>
      <c r="D457" s="29"/>
      <c r="E457" s="203"/>
      <c r="F457" s="29">
        <v>0.13</v>
      </c>
      <c r="G457" s="203">
        <v>0.03</v>
      </c>
      <c r="H457" s="29">
        <v>6.2251798561151066</v>
      </c>
      <c r="I457" s="203">
        <v>26.48</v>
      </c>
      <c r="J457" s="29">
        <v>2.83</v>
      </c>
      <c r="K457" s="47" t="s">
        <v>280</v>
      </c>
    </row>
    <row r="458" spans="1:11" x14ac:dyDescent="0.25">
      <c r="A458" s="98"/>
      <c r="B458" s="8" t="s">
        <v>160</v>
      </c>
      <c r="C458" s="28"/>
      <c r="D458" s="29">
        <v>0.45</v>
      </c>
      <c r="E458" s="203">
        <v>0.45</v>
      </c>
      <c r="F458" s="29"/>
      <c r="G458" s="203"/>
      <c r="H458" s="29"/>
      <c r="I458" s="203"/>
      <c r="J458" s="29"/>
      <c r="K458" s="205"/>
    </row>
    <row r="459" spans="1:11" x14ac:dyDescent="0.25">
      <c r="A459" s="98"/>
      <c r="B459" s="8" t="s">
        <v>21</v>
      </c>
      <c r="C459" s="28"/>
      <c r="D459" s="29">
        <v>6</v>
      </c>
      <c r="E459" s="203">
        <v>6</v>
      </c>
      <c r="F459" s="29"/>
      <c r="G459" s="203"/>
      <c r="H459" s="29"/>
      <c r="I459" s="203"/>
      <c r="J459" s="29"/>
      <c r="K459" s="205"/>
    </row>
    <row r="460" spans="1:11" x14ac:dyDescent="0.25">
      <c r="A460" s="98"/>
      <c r="B460" s="8" t="s">
        <v>60</v>
      </c>
      <c r="C460" s="28"/>
      <c r="D460" s="29">
        <v>8</v>
      </c>
      <c r="E460" s="203">
        <v>7</v>
      </c>
      <c r="F460" s="29"/>
      <c r="G460" s="203"/>
      <c r="H460" s="29"/>
      <c r="I460" s="203"/>
      <c r="J460" s="29"/>
      <c r="K460" s="205"/>
    </row>
    <row r="461" spans="1:11" ht="16.5" thickBot="1" x14ac:dyDescent="0.3">
      <c r="A461" s="98"/>
      <c r="B461" s="8" t="s">
        <v>20</v>
      </c>
      <c r="C461" s="69"/>
      <c r="D461" s="29">
        <v>180</v>
      </c>
      <c r="E461" s="52">
        <v>180</v>
      </c>
      <c r="F461" s="29"/>
      <c r="G461" s="52"/>
      <c r="H461" s="29"/>
      <c r="I461" s="52"/>
      <c r="J461" s="29"/>
      <c r="K461" s="51"/>
    </row>
    <row r="462" spans="1:11" s="37" customFormat="1" ht="16.5" thickBot="1" x14ac:dyDescent="0.3">
      <c r="A462" s="395" t="s">
        <v>28</v>
      </c>
      <c r="B462" s="92"/>
      <c r="C462" s="80">
        <f>C445+150+193</f>
        <v>443</v>
      </c>
      <c r="D462" s="331"/>
      <c r="E462" s="335"/>
      <c r="F462" s="93">
        <f>SUM(F444:F461)</f>
        <v>24.727999999999998</v>
      </c>
      <c r="G462" s="93">
        <f t="shared" ref="G462:J462" si="13">SUM(G444:G461)</f>
        <v>20.49</v>
      </c>
      <c r="H462" s="93">
        <f t="shared" si="13"/>
        <v>48.809179856115108</v>
      </c>
      <c r="I462" s="93">
        <f t="shared" si="13"/>
        <v>481.68</v>
      </c>
      <c r="J462" s="93">
        <f t="shared" si="13"/>
        <v>13.37</v>
      </c>
      <c r="K462" s="36"/>
    </row>
    <row r="463" spans="1:11" s="37" customFormat="1" ht="16.5" thickBot="1" x14ac:dyDescent="0.3">
      <c r="A463" s="395" t="s">
        <v>47</v>
      </c>
      <c r="B463" s="101"/>
      <c r="C463" s="135">
        <f>C377+C382+C443+C462</f>
        <v>1788</v>
      </c>
      <c r="D463" s="93"/>
      <c r="E463" s="93"/>
      <c r="F463" s="93">
        <f>F377+F382+F443+F462</f>
        <v>63.200044401544389</v>
      </c>
      <c r="G463" s="93">
        <f>G377+G382+G443+G462</f>
        <v>65.125240540540531</v>
      </c>
      <c r="H463" s="93">
        <f>H377+H382+H443+H462</f>
        <v>195.98043197966723</v>
      </c>
      <c r="I463" s="93">
        <f>I377+I382+I443+I462</f>
        <v>1637.6563320463322</v>
      </c>
      <c r="J463" s="93">
        <f>J377+J382+J443+J462</f>
        <v>46.722000000000001</v>
      </c>
      <c r="K463" s="36"/>
    </row>
    <row r="464" spans="1:11" x14ac:dyDescent="0.25">
      <c r="A464" s="374"/>
      <c r="B464" s="2"/>
      <c r="C464" s="102"/>
      <c r="D464" s="102"/>
      <c r="E464" s="102"/>
      <c r="F464" s="102"/>
      <c r="G464" s="102"/>
      <c r="H464" s="102"/>
      <c r="I464" s="102"/>
      <c r="J464" s="102"/>
    </row>
    <row r="465" spans="1:11" x14ac:dyDescent="0.25">
      <c r="A465" s="374"/>
      <c r="B465" s="2"/>
      <c r="C465" s="102"/>
      <c r="D465" s="102"/>
      <c r="E465" s="102" t="s">
        <v>177</v>
      </c>
      <c r="F465" s="102"/>
      <c r="G465" s="102"/>
      <c r="H465" s="102"/>
      <c r="I465" s="102"/>
      <c r="J465" s="102"/>
    </row>
    <row r="466" spans="1:11" ht="16.5" thickBot="1" x14ac:dyDescent="0.3">
      <c r="A466" s="390" t="s">
        <v>170</v>
      </c>
      <c r="B466" s="103"/>
      <c r="C466" s="508"/>
      <c r="D466" s="508"/>
      <c r="E466" s="508"/>
      <c r="F466" s="508"/>
      <c r="G466" s="104"/>
      <c r="H466" s="104"/>
      <c r="I466" s="104"/>
      <c r="J466" s="104"/>
    </row>
    <row r="467" spans="1:11" ht="31.5" customHeight="1" thickBot="1" x14ac:dyDescent="0.3">
      <c r="A467" s="504" t="s">
        <v>242</v>
      </c>
      <c r="B467" s="500" t="s">
        <v>372</v>
      </c>
      <c r="C467" s="500" t="s">
        <v>368</v>
      </c>
      <c r="D467" s="190" t="s">
        <v>369</v>
      </c>
      <c r="E467" s="105" t="s">
        <v>370</v>
      </c>
      <c r="F467" s="497" t="s">
        <v>5</v>
      </c>
      <c r="G467" s="498"/>
      <c r="H467" s="499"/>
      <c r="I467" s="190" t="s">
        <v>371</v>
      </c>
      <c r="J467" s="190" t="s">
        <v>6</v>
      </c>
      <c r="K467" s="188" t="s">
        <v>7</v>
      </c>
    </row>
    <row r="468" spans="1:11" ht="16.5" thickBot="1" x14ac:dyDescent="0.3">
      <c r="A468" s="505"/>
      <c r="B468" s="501"/>
      <c r="C468" s="501"/>
      <c r="D468" s="255" t="s">
        <v>8</v>
      </c>
      <c r="E468" s="255" t="s">
        <v>9</v>
      </c>
      <c r="F468" s="255" t="s">
        <v>10</v>
      </c>
      <c r="G468" s="255" t="s">
        <v>11</v>
      </c>
      <c r="H468" s="257" t="s">
        <v>12</v>
      </c>
      <c r="I468" s="257" t="s">
        <v>13</v>
      </c>
      <c r="J468" s="257" t="s">
        <v>14</v>
      </c>
      <c r="K468" s="267"/>
    </row>
    <row r="469" spans="1:11" x14ac:dyDescent="0.25">
      <c r="A469" s="98"/>
      <c r="B469" s="103" t="s">
        <v>15</v>
      </c>
      <c r="C469" s="24"/>
      <c r="D469" s="29"/>
      <c r="E469" s="25"/>
      <c r="G469" s="25"/>
      <c r="I469" s="25"/>
      <c r="J469" s="67"/>
      <c r="K469" s="205"/>
    </row>
    <row r="470" spans="1:11" ht="31.5" x14ac:dyDescent="0.25">
      <c r="A470" s="110" t="s">
        <v>323</v>
      </c>
      <c r="B470" s="48"/>
      <c r="C470" s="189" t="s">
        <v>186</v>
      </c>
      <c r="D470" s="86"/>
      <c r="E470" s="46"/>
      <c r="F470" s="86">
        <v>8.1330000000000009</v>
      </c>
      <c r="G470" s="46">
        <v>7.335</v>
      </c>
      <c r="H470" s="86">
        <v>31.578000000000003</v>
      </c>
      <c r="I470" s="46">
        <v>225.9</v>
      </c>
      <c r="J470" s="86">
        <v>1.48</v>
      </c>
      <c r="K470" s="50" t="s">
        <v>321</v>
      </c>
    </row>
    <row r="471" spans="1:11" x14ac:dyDescent="0.25">
      <c r="A471" s="98"/>
      <c r="B471" s="131" t="s">
        <v>106</v>
      </c>
      <c r="C471" s="28"/>
      <c r="D471" s="29">
        <v>36</v>
      </c>
      <c r="E471" s="203">
        <v>36</v>
      </c>
      <c r="F471" s="29"/>
      <c r="G471" s="203"/>
      <c r="H471" s="29"/>
      <c r="I471" s="203"/>
      <c r="J471" s="29"/>
      <c r="K471" s="205"/>
    </row>
    <row r="472" spans="1:11" x14ac:dyDescent="0.25">
      <c r="A472" s="98"/>
      <c r="B472" s="8" t="s">
        <v>46</v>
      </c>
      <c r="C472" s="28"/>
      <c r="D472" s="29">
        <v>3.8</v>
      </c>
      <c r="E472" s="203">
        <v>3.8</v>
      </c>
      <c r="F472" s="29"/>
      <c r="G472" s="203"/>
      <c r="H472" s="29"/>
      <c r="I472" s="203"/>
      <c r="J472" s="29"/>
      <c r="K472" s="205"/>
    </row>
    <row r="473" spans="1:11" x14ac:dyDescent="0.25">
      <c r="A473" s="98"/>
      <c r="B473" s="8" t="s">
        <v>129</v>
      </c>
      <c r="C473" s="28"/>
      <c r="D473" s="29">
        <v>126</v>
      </c>
      <c r="E473" s="203">
        <v>126</v>
      </c>
      <c r="F473" s="29"/>
      <c r="G473" s="203"/>
      <c r="H473" s="29"/>
      <c r="I473" s="203"/>
      <c r="J473" s="29"/>
      <c r="K473" s="205"/>
    </row>
    <row r="474" spans="1:11" x14ac:dyDescent="0.25">
      <c r="A474" s="98"/>
      <c r="B474" s="8" t="s">
        <v>108</v>
      </c>
      <c r="C474" s="28"/>
      <c r="D474" s="29">
        <v>27</v>
      </c>
      <c r="E474" s="203">
        <v>27</v>
      </c>
      <c r="F474" s="29"/>
      <c r="G474" s="203"/>
      <c r="H474" s="29"/>
      <c r="I474" s="203"/>
      <c r="J474" s="29"/>
      <c r="K474" s="205"/>
    </row>
    <row r="475" spans="1:11" x14ac:dyDescent="0.25">
      <c r="A475" s="98"/>
      <c r="B475" s="8" t="s">
        <v>44</v>
      </c>
      <c r="C475" s="28"/>
      <c r="D475" s="29">
        <v>3</v>
      </c>
      <c r="E475" s="203">
        <v>3</v>
      </c>
      <c r="F475" s="29"/>
      <c r="G475" s="203"/>
      <c r="H475" s="29"/>
      <c r="I475" s="203"/>
      <c r="J475" s="29"/>
      <c r="K475" s="205"/>
    </row>
    <row r="476" spans="1:11" x14ac:dyDescent="0.25">
      <c r="A476" s="98"/>
      <c r="B476" s="13" t="s">
        <v>147</v>
      </c>
      <c r="C476" s="28"/>
      <c r="D476" s="29">
        <v>0.5</v>
      </c>
      <c r="E476" s="203">
        <v>0.5</v>
      </c>
      <c r="F476" s="29"/>
      <c r="G476" s="203"/>
      <c r="H476" s="29"/>
      <c r="I476" s="203"/>
      <c r="J476" s="29"/>
      <c r="K476" s="205"/>
    </row>
    <row r="477" spans="1:11" x14ac:dyDescent="0.25">
      <c r="A477" s="378" t="s">
        <v>63</v>
      </c>
      <c r="B477" s="215"/>
      <c r="C477" s="60" t="s">
        <v>187</v>
      </c>
      <c r="D477" s="216"/>
      <c r="E477" s="61"/>
      <c r="F477" s="216">
        <v>3.0325232901236614</v>
      </c>
      <c r="G477" s="61">
        <v>2.3958740841428243</v>
      </c>
      <c r="H477" s="216">
        <v>10.482708219155825</v>
      </c>
      <c r="I477" s="61">
        <v>75.76195432928796</v>
      </c>
      <c r="J477" s="216">
        <v>1.38</v>
      </c>
      <c r="K477" s="205" t="s">
        <v>282</v>
      </c>
    </row>
    <row r="478" spans="1:11" x14ac:dyDescent="0.25">
      <c r="A478" s="378"/>
      <c r="B478" s="8" t="s">
        <v>160</v>
      </c>
      <c r="C478" s="59"/>
      <c r="D478" s="216">
        <v>0.45</v>
      </c>
      <c r="E478" s="61">
        <v>0.45</v>
      </c>
      <c r="F478" s="216"/>
      <c r="G478" s="61"/>
      <c r="H478" s="216"/>
      <c r="I478" s="61"/>
      <c r="J478" s="216"/>
      <c r="K478" s="205"/>
    </row>
    <row r="479" spans="1:11" x14ac:dyDescent="0.25">
      <c r="A479" s="378"/>
      <c r="B479" s="215" t="s">
        <v>21</v>
      </c>
      <c r="C479" s="59"/>
      <c r="D479" s="216">
        <v>6</v>
      </c>
      <c r="E479" s="61">
        <v>6</v>
      </c>
      <c r="F479" s="216"/>
      <c r="G479" s="61"/>
      <c r="H479" s="216"/>
      <c r="I479" s="61"/>
      <c r="J479" s="216"/>
      <c r="K479" s="205"/>
    </row>
    <row r="480" spans="1:11" x14ac:dyDescent="0.25">
      <c r="A480" s="378"/>
      <c r="B480" s="215" t="s">
        <v>19</v>
      </c>
      <c r="C480" s="59"/>
      <c r="D480" s="216">
        <v>92</v>
      </c>
      <c r="E480" s="61">
        <v>90</v>
      </c>
      <c r="F480" s="216"/>
      <c r="G480" s="61"/>
      <c r="H480" s="216"/>
      <c r="I480" s="61"/>
      <c r="J480" s="216"/>
      <c r="K480" s="205"/>
    </row>
    <row r="481" spans="1:11" x14ac:dyDescent="0.25">
      <c r="A481" s="378"/>
      <c r="B481" s="215" t="s">
        <v>20</v>
      </c>
      <c r="C481" s="59"/>
      <c r="D481" s="216">
        <v>90</v>
      </c>
      <c r="E481" s="61">
        <v>90</v>
      </c>
      <c r="F481" s="216"/>
      <c r="G481" s="61"/>
      <c r="H481" s="216"/>
      <c r="I481" s="61"/>
      <c r="J481" s="216"/>
      <c r="K481" s="205"/>
    </row>
    <row r="482" spans="1:11" ht="31.5" x14ac:dyDescent="0.25">
      <c r="A482" s="98" t="s">
        <v>421</v>
      </c>
      <c r="C482" s="43" t="s">
        <v>188</v>
      </c>
      <c r="D482" s="19"/>
      <c r="E482" s="26"/>
      <c r="F482" s="29">
        <v>3.61</v>
      </c>
      <c r="G482" s="203">
        <v>5.83</v>
      </c>
      <c r="H482" s="29">
        <v>15.49</v>
      </c>
      <c r="I482" s="203">
        <v>128.77000000000001</v>
      </c>
      <c r="J482" s="29">
        <v>0.04</v>
      </c>
      <c r="K482" s="205" t="s">
        <v>269</v>
      </c>
    </row>
    <row r="483" spans="1:11" x14ac:dyDescent="0.25">
      <c r="A483" s="98"/>
      <c r="B483" s="8" t="s">
        <v>27</v>
      </c>
      <c r="C483" s="28"/>
      <c r="D483" s="206">
        <v>30</v>
      </c>
      <c r="E483" s="203">
        <v>30</v>
      </c>
      <c r="F483" s="206"/>
      <c r="G483" s="203"/>
      <c r="H483" s="203"/>
      <c r="I483" s="206"/>
      <c r="J483" s="206"/>
      <c r="K483" s="205"/>
    </row>
    <row r="484" spans="1:11" x14ac:dyDescent="0.25">
      <c r="A484" s="98"/>
      <c r="B484" s="8" t="s">
        <v>52</v>
      </c>
      <c r="C484" s="28"/>
      <c r="D484" s="206">
        <v>5.0999999999999996</v>
      </c>
      <c r="E484" s="203">
        <v>5</v>
      </c>
      <c r="F484" s="206"/>
      <c r="G484" s="203"/>
      <c r="H484" s="203"/>
      <c r="I484" s="206"/>
      <c r="J484" s="206"/>
      <c r="K484" s="205"/>
    </row>
    <row r="485" spans="1:11" ht="16.5" thickBot="1" x14ac:dyDescent="0.3">
      <c r="A485" s="98"/>
      <c r="B485" s="8" t="s">
        <v>22</v>
      </c>
      <c r="C485" s="28"/>
      <c r="D485" s="206">
        <v>5</v>
      </c>
      <c r="E485" s="203">
        <v>5</v>
      </c>
      <c r="F485" s="206" t="s">
        <v>3</v>
      </c>
      <c r="G485" s="203"/>
      <c r="H485" s="203"/>
      <c r="I485" s="206"/>
      <c r="J485" s="206"/>
      <c r="K485" s="205"/>
    </row>
    <row r="486" spans="1:11" ht="16.5" thickBot="1" x14ac:dyDescent="0.3">
      <c r="A486" s="196" t="s">
        <v>28</v>
      </c>
      <c r="B486" s="106"/>
      <c r="C486" s="32">
        <f>183+186+40</f>
        <v>409</v>
      </c>
      <c r="D486" s="96"/>
      <c r="E486" s="22"/>
      <c r="F486" s="35">
        <f>SUM(F469:F485)</f>
        <v>14.775523290123662</v>
      </c>
      <c r="G486" s="35">
        <f t="shared" ref="G486:J486" si="14">SUM(G469:G485)</f>
        <v>15.560874084142824</v>
      </c>
      <c r="H486" s="35">
        <f t="shared" si="14"/>
        <v>57.55070821915583</v>
      </c>
      <c r="I486" s="35">
        <f t="shared" si="14"/>
        <v>430.43195432928792</v>
      </c>
      <c r="J486" s="35">
        <f t="shared" si="14"/>
        <v>2.9</v>
      </c>
      <c r="K486" s="23"/>
    </row>
    <row r="487" spans="1:11" x14ac:dyDescent="0.25">
      <c r="A487" s="98"/>
      <c r="B487" s="107" t="s">
        <v>29</v>
      </c>
      <c r="C487" s="24"/>
      <c r="D487" s="336"/>
      <c r="E487" s="17"/>
      <c r="F487" s="186"/>
      <c r="G487" s="17"/>
      <c r="H487" s="186"/>
      <c r="I487" s="17"/>
      <c r="J487" s="67"/>
      <c r="K487" s="91"/>
    </row>
    <row r="488" spans="1:11" x14ac:dyDescent="0.25">
      <c r="A488" s="378" t="s">
        <v>120</v>
      </c>
      <c r="B488" s="215"/>
      <c r="C488" s="60">
        <v>180</v>
      </c>
      <c r="D488" s="216"/>
      <c r="E488" s="61"/>
      <c r="F488" s="61">
        <v>5.22</v>
      </c>
      <c r="G488" s="71">
        <v>4.5</v>
      </c>
      <c r="H488" s="61">
        <v>7.56</v>
      </c>
      <c r="I488" s="61">
        <v>92</v>
      </c>
      <c r="J488" s="72">
        <v>0.45</v>
      </c>
      <c r="K488" s="50" t="s">
        <v>111</v>
      </c>
    </row>
    <row r="489" spans="1:11" ht="16.5" thickBot="1" x14ac:dyDescent="0.3">
      <c r="A489" s="110" t="s">
        <v>411</v>
      </c>
      <c r="B489" s="8" t="s">
        <v>126</v>
      </c>
      <c r="C489" s="60"/>
      <c r="D489" s="216">
        <v>185</v>
      </c>
      <c r="E489" s="61">
        <v>180</v>
      </c>
      <c r="F489" s="216"/>
      <c r="G489" s="61"/>
      <c r="H489" s="216"/>
      <c r="I489" s="61"/>
      <c r="J489" s="216"/>
      <c r="K489" s="205"/>
    </row>
    <row r="490" spans="1:11" ht="16.5" thickBot="1" x14ac:dyDescent="0.3">
      <c r="A490" s="196" t="s">
        <v>28</v>
      </c>
      <c r="B490" s="106"/>
      <c r="C490" s="32">
        <v>180</v>
      </c>
      <c r="D490" s="96"/>
      <c r="E490" s="337"/>
      <c r="F490" s="97">
        <f>SUM(F487:F489)</f>
        <v>5.22</v>
      </c>
      <c r="G490" s="35">
        <f t="shared" ref="G490:J490" si="15">SUM(G487:G489)</f>
        <v>4.5</v>
      </c>
      <c r="H490" s="97">
        <f t="shared" si="15"/>
        <v>7.56</v>
      </c>
      <c r="I490" s="35">
        <f t="shared" si="15"/>
        <v>92</v>
      </c>
      <c r="J490" s="97">
        <f t="shared" si="15"/>
        <v>0.45</v>
      </c>
      <c r="K490" s="23"/>
    </row>
    <row r="491" spans="1:11" ht="18" customHeight="1" x14ac:dyDescent="0.25">
      <c r="A491" s="391"/>
      <c r="B491" s="107" t="s">
        <v>30</v>
      </c>
      <c r="C491" s="144"/>
      <c r="D491" s="73"/>
      <c r="E491" s="73"/>
      <c r="F491" s="186"/>
      <c r="G491" s="17"/>
      <c r="H491" s="186"/>
      <c r="I491" s="17"/>
      <c r="J491" s="67"/>
      <c r="K491" s="108"/>
    </row>
    <row r="492" spans="1:11" s="174" customFormat="1" ht="36.75" customHeight="1" x14ac:dyDescent="0.25">
      <c r="A492" s="369" t="s">
        <v>479</v>
      </c>
      <c r="B492" s="234"/>
      <c r="C492" s="492">
        <v>50</v>
      </c>
      <c r="D492" s="84"/>
      <c r="E492" s="84"/>
      <c r="F492" s="339">
        <v>0.55000000000000004</v>
      </c>
      <c r="G492" s="84">
        <v>0.1</v>
      </c>
      <c r="H492" s="339">
        <v>1.9</v>
      </c>
      <c r="I492" s="84">
        <v>11</v>
      </c>
      <c r="J492" s="339">
        <v>8.75</v>
      </c>
      <c r="K492" s="151" t="s">
        <v>481</v>
      </c>
    </row>
    <row r="493" spans="1:11" s="174" customFormat="1" ht="15" customHeight="1" x14ac:dyDescent="0.25">
      <c r="A493" s="369"/>
      <c r="B493" s="180" t="s">
        <v>480</v>
      </c>
      <c r="C493" s="492"/>
      <c r="D493" s="84">
        <v>51</v>
      </c>
      <c r="E493" s="84">
        <v>50</v>
      </c>
      <c r="F493" s="234"/>
      <c r="G493" s="85"/>
      <c r="H493" s="234"/>
      <c r="I493" s="85"/>
      <c r="J493" s="234"/>
      <c r="K493" s="151"/>
    </row>
    <row r="494" spans="1:11" ht="45" x14ac:dyDescent="0.25">
      <c r="A494" s="384" t="s">
        <v>354</v>
      </c>
      <c r="B494" s="208"/>
      <c r="C494" s="168" t="s">
        <v>173</v>
      </c>
      <c r="D494" s="46"/>
      <c r="E494" s="46"/>
      <c r="F494" s="45">
        <v>1.4785807717462396</v>
      </c>
      <c r="G494" s="46">
        <v>4.5885193942747904</v>
      </c>
      <c r="H494" s="86">
        <v>8.1168561654173175</v>
      </c>
      <c r="I494" s="46">
        <v>85.968959098455514</v>
      </c>
      <c r="J494" s="86">
        <v>7.71</v>
      </c>
      <c r="K494" s="47" t="s">
        <v>275</v>
      </c>
    </row>
    <row r="495" spans="1:11" x14ac:dyDescent="0.25">
      <c r="A495" s="384"/>
      <c r="B495" s="208" t="s">
        <v>39</v>
      </c>
      <c r="C495" s="161"/>
      <c r="D495" s="203">
        <v>20</v>
      </c>
      <c r="E495" s="203">
        <v>16</v>
      </c>
      <c r="F495" s="126"/>
      <c r="G495" s="210"/>
      <c r="H495" s="126"/>
      <c r="I495" s="210"/>
      <c r="J495" s="209"/>
      <c r="K495" s="211"/>
    </row>
    <row r="496" spans="1:11" x14ac:dyDescent="0.25">
      <c r="A496" s="384"/>
      <c r="B496" s="208" t="s">
        <v>34</v>
      </c>
      <c r="C496" s="161"/>
      <c r="D496" s="203">
        <v>21.28</v>
      </c>
      <c r="E496" s="203">
        <v>16</v>
      </c>
      <c r="F496" s="126"/>
      <c r="G496" s="210"/>
      <c r="H496" s="209"/>
      <c r="I496" s="210"/>
      <c r="J496" s="209"/>
      <c r="K496" s="211"/>
    </row>
    <row r="497" spans="1:11" x14ac:dyDescent="0.25">
      <c r="A497" s="384"/>
      <c r="B497" s="208" t="s">
        <v>35</v>
      </c>
      <c r="C497" s="161"/>
      <c r="D497" s="203">
        <v>12.5</v>
      </c>
      <c r="E497" s="203">
        <v>10</v>
      </c>
      <c r="F497" s="126"/>
      <c r="G497" s="210"/>
      <c r="H497" s="209"/>
      <c r="I497" s="210"/>
      <c r="J497" s="362"/>
      <c r="K497" s="211"/>
    </row>
    <row r="498" spans="1:11" x14ac:dyDescent="0.25">
      <c r="A498" s="384"/>
      <c r="B498" s="208" t="s">
        <v>31</v>
      </c>
      <c r="C498" s="161"/>
      <c r="D498" s="203">
        <v>9.52</v>
      </c>
      <c r="E498" s="203">
        <v>8</v>
      </c>
      <c r="F498" s="126"/>
      <c r="G498" s="210"/>
      <c r="H498" s="209"/>
      <c r="I498" s="210"/>
      <c r="J498" s="362"/>
      <c r="K498" s="211"/>
    </row>
    <row r="499" spans="1:11" x14ac:dyDescent="0.25">
      <c r="A499" s="384"/>
      <c r="B499" s="208" t="s">
        <v>53</v>
      </c>
      <c r="C499" s="161"/>
      <c r="D499" s="203">
        <v>41</v>
      </c>
      <c r="E499" s="203">
        <v>32</v>
      </c>
      <c r="F499" s="126"/>
      <c r="G499" s="210"/>
      <c r="H499" s="209"/>
      <c r="I499" s="210"/>
      <c r="J499" s="362"/>
      <c r="K499" s="211"/>
    </row>
    <row r="500" spans="1:11" x14ac:dyDescent="0.25">
      <c r="A500" s="384"/>
      <c r="B500" s="208" t="s">
        <v>21</v>
      </c>
      <c r="C500" s="161"/>
      <c r="D500" s="203">
        <v>0.2</v>
      </c>
      <c r="E500" s="203">
        <v>0.2</v>
      </c>
      <c r="F500" s="126"/>
      <c r="G500" s="210"/>
      <c r="H500" s="209"/>
      <c r="I500" s="210"/>
      <c r="J500" s="362"/>
      <c r="K500" s="211"/>
    </row>
    <row r="501" spans="1:11" x14ac:dyDescent="0.25">
      <c r="A501" s="384"/>
      <c r="B501" s="208" t="s">
        <v>41</v>
      </c>
      <c r="C501" s="161"/>
      <c r="D501" s="203">
        <v>2</v>
      </c>
      <c r="E501" s="203">
        <v>2</v>
      </c>
      <c r="F501" s="126"/>
      <c r="G501" s="210"/>
      <c r="H501" s="209"/>
      <c r="I501" s="210"/>
      <c r="J501" s="362"/>
      <c r="K501" s="211"/>
    </row>
    <row r="502" spans="1:11" x14ac:dyDescent="0.25">
      <c r="A502" s="384"/>
      <c r="B502" s="208" t="s">
        <v>36</v>
      </c>
      <c r="C502" s="161"/>
      <c r="D502" s="203">
        <v>4</v>
      </c>
      <c r="E502" s="203">
        <v>4</v>
      </c>
      <c r="F502" s="126"/>
      <c r="G502" s="210"/>
      <c r="H502" s="209"/>
      <c r="I502" s="210"/>
      <c r="J502" s="362"/>
      <c r="K502" s="211"/>
    </row>
    <row r="503" spans="1:11" x14ac:dyDescent="0.25">
      <c r="A503" s="384"/>
      <c r="B503" s="363" t="s">
        <v>147</v>
      </c>
      <c r="C503" s="161"/>
      <c r="D503" s="203">
        <v>0.7</v>
      </c>
      <c r="E503" s="203">
        <v>0.7</v>
      </c>
      <c r="F503" s="126"/>
      <c r="G503" s="210"/>
      <c r="H503" s="209"/>
      <c r="I503" s="210"/>
      <c r="J503" s="362"/>
      <c r="K503" s="211"/>
    </row>
    <row r="504" spans="1:11" x14ac:dyDescent="0.25">
      <c r="A504" s="384"/>
      <c r="B504" s="208" t="s">
        <v>117</v>
      </c>
      <c r="C504" s="161"/>
      <c r="D504" s="203">
        <v>140</v>
      </c>
      <c r="E504" s="203">
        <v>140</v>
      </c>
      <c r="F504" s="126"/>
      <c r="G504" s="210"/>
      <c r="H504" s="209"/>
      <c r="I504" s="210"/>
      <c r="J504" s="362"/>
      <c r="K504" s="211"/>
    </row>
    <row r="505" spans="1:11" x14ac:dyDescent="0.25">
      <c r="A505" s="384"/>
      <c r="B505" s="208" t="s">
        <v>54</v>
      </c>
      <c r="C505" s="161"/>
      <c r="D505" s="203">
        <v>7</v>
      </c>
      <c r="E505" s="203">
        <v>7</v>
      </c>
      <c r="F505" s="209"/>
      <c r="G505" s="210"/>
      <c r="H505" s="209"/>
      <c r="I505" s="210"/>
      <c r="J505" s="362"/>
      <c r="K505" s="211"/>
    </row>
    <row r="506" spans="1:11" ht="31.5" x14ac:dyDescent="0.25">
      <c r="A506" s="98" t="s">
        <v>364</v>
      </c>
      <c r="C506" s="30">
        <v>200</v>
      </c>
      <c r="D506" s="203"/>
      <c r="E506" s="203"/>
      <c r="F506" s="29">
        <v>15.666666666666666</v>
      </c>
      <c r="G506" s="203">
        <v>10.639999999999999</v>
      </c>
      <c r="H506" s="29">
        <v>19.599999999999998</v>
      </c>
      <c r="I506" s="203">
        <v>236.2</v>
      </c>
      <c r="J506" s="29">
        <v>0.72</v>
      </c>
      <c r="K506" s="205" t="s">
        <v>211</v>
      </c>
    </row>
    <row r="507" spans="1:11" x14ac:dyDescent="0.25">
      <c r="A507" s="98"/>
      <c r="B507" s="8" t="s">
        <v>164</v>
      </c>
      <c r="C507" s="168"/>
      <c r="D507" s="46">
        <v>107.3</v>
      </c>
      <c r="E507" s="46">
        <v>101.2</v>
      </c>
      <c r="F507" s="29"/>
      <c r="G507" s="203"/>
      <c r="H507" s="29"/>
      <c r="I507" s="203"/>
      <c r="J507" s="29"/>
      <c r="K507" s="205"/>
    </row>
    <row r="508" spans="1:11" x14ac:dyDescent="0.25">
      <c r="A508" s="98"/>
      <c r="B508" s="8" t="s">
        <v>227</v>
      </c>
      <c r="C508" s="168"/>
      <c r="D508" s="46"/>
      <c r="E508" s="46">
        <v>44</v>
      </c>
      <c r="F508" s="29"/>
      <c r="G508" s="203"/>
      <c r="H508" s="29"/>
      <c r="I508" s="203"/>
      <c r="J508" s="29"/>
      <c r="K508" s="205"/>
    </row>
    <row r="509" spans="1:11" x14ac:dyDescent="0.25">
      <c r="A509" s="98"/>
      <c r="B509" s="13" t="s">
        <v>105</v>
      </c>
      <c r="C509" s="168"/>
      <c r="D509" s="46">
        <v>193</v>
      </c>
      <c r="E509" s="46">
        <v>145.1</v>
      </c>
      <c r="F509" s="29"/>
      <c r="G509" s="203"/>
      <c r="H509" s="29"/>
      <c r="I509" s="203"/>
      <c r="J509" s="29"/>
      <c r="K509" s="205"/>
    </row>
    <row r="510" spans="1:11" x14ac:dyDescent="0.25">
      <c r="A510" s="98"/>
      <c r="B510" s="48" t="s">
        <v>83</v>
      </c>
      <c r="C510" s="168"/>
      <c r="D510" s="46">
        <v>15</v>
      </c>
      <c r="E510" s="46">
        <v>12.5</v>
      </c>
      <c r="F510" s="29"/>
      <c r="G510" s="203"/>
      <c r="H510" s="29"/>
      <c r="I510" s="203"/>
      <c r="J510" s="29"/>
      <c r="K510" s="205"/>
    </row>
    <row r="511" spans="1:11" x14ac:dyDescent="0.25">
      <c r="A511" s="98"/>
      <c r="B511" s="48" t="s">
        <v>64</v>
      </c>
      <c r="C511" s="168"/>
      <c r="D511" s="46">
        <v>7.9</v>
      </c>
      <c r="E511" s="46">
        <v>6.3</v>
      </c>
      <c r="G511" s="26"/>
      <c r="I511" s="26"/>
      <c r="K511" s="205"/>
    </row>
    <row r="512" spans="1:11" x14ac:dyDescent="0.25">
      <c r="A512" s="98"/>
      <c r="B512" s="48" t="s">
        <v>22</v>
      </c>
      <c r="C512" s="168"/>
      <c r="D512" s="46">
        <v>5.0999999999999996</v>
      </c>
      <c r="E512" s="46">
        <v>5.0999999999999996</v>
      </c>
      <c r="G512" s="203"/>
      <c r="H512" s="29"/>
      <c r="I512" s="203"/>
      <c r="J512" s="29"/>
      <c r="K512" s="205"/>
    </row>
    <row r="513" spans="1:11" x14ac:dyDescent="0.25">
      <c r="A513" s="98"/>
      <c r="B513" s="48" t="s">
        <v>162</v>
      </c>
      <c r="C513" s="168"/>
      <c r="D513" s="46">
        <v>0.8</v>
      </c>
      <c r="E513" s="46">
        <v>0.8</v>
      </c>
      <c r="G513" s="203"/>
      <c r="H513" s="29"/>
      <c r="I513" s="203"/>
      <c r="J513" s="29"/>
      <c r="K513" s="205"/>
    </row>
    <row r="514" spans="1:11" x14ac:dyDescent="0.25">
      <c r="A514" s="98"/>
      <c r="B514" s="13" t="s">
        <v>108</v>
      </c>
      <c r="C514" s="168"/>
      <c r="D514" s="46">
        <v>25.1</v>
      </c>
      <c r="E514" s="46">
        <v>25.1</v>
      </c>
      <c r="G514" s="203"/>
      <c r="H514" s="29"/>
      <c r="I514" s="203"/>
      <c r="J514" s="29"/>
      <c r="K514" s="205"/>
    </row>
    <row r="515" spans="1:11" x14ac:dyDescent="0.25">
      <c r="A515" s="398" t="s">
        <v>197</v>
      </c>
      <c r="B515" s="208"/>
      <c r="C515" s="30">
        <v>180</v>
      </c>
      <c r="D515" s="203"/>
      <c r="E515" s="203"/>
      <c r="F515" s="29">
        <v>0.59532374100719432</v>
      </c>
      <c r="G515" s="203">
        <v>8.0935251798561161E-2</v>
      </c>
      <c r="H515" s="29">
        <v>16.809999999999999</v>
      </c>
      <c r="I515" s="203">
        <v>71.52</v>
      </c>
      <c r="J515" s="199">
        <v>0.65</v>
      </c>
      <c r="K515" s="47" t="s">
        <v>198</v>
      </c>
    </row>
    <row r="516" spans="1:11" x14ac:dyDescent="0.25">
      <c r="A516" s="384"/>
      <c r="B516" s="208" t="s">
        <v>199</v>
      </c>
      <c r="C516" s="161"/>
      <c r="D516" s="203">
        <v>15.3</v>
      </c>
      <c r="E516" s="203">
        <v>15</v>
      </c>
      <c r="F516" s="228"/>
      <c r="G516" s="78"/>
      <c r="H516" s="228"/>
      <c r="I516" s="162"/>
      <c r="J516" s="228"/>
      <c r="K516" s="211"/>
    </row>
    <row r="517" spans="1:11" x14ac:dyDescent="0.25">
      <c r="A517" s="384"/>
      <c r="B517" s="370" t="s">
        <v>21</v>
      </c>
      <c r="C517" s="161"/>
      <c r="D517" s="203">
        <v>6</v>
      </c>
      <c r="E517" s="203">
        <v>6</v>
      </c>
      <c r="F517" s="228"/>
      <c r="G517" s="78"/>
      <c r="H517" s="228"/>
      <c r="I517" s="162"/>
      <c r="J517" s="228"/>
      <c r="K517" s="211"/>
    </row>
    <row r="518" spans="1:11" x14ac:dyDescent="0.25">
      <c r="A518" s="384"/>
      <c r="B518" s="208" t="s">
        <v>49</v>
      </c>
      <c r="C518" s="161"/>
      <c r="D518" s="203">
        <v>183</v>
      </c>
      <c r="E518" s="203">
        <v>183</v>
      </c>
      <c r="F518" s="228"/>
      <c r="G518" s="78"/>
      <c r="H518" s="228"/>
      <c r="I518" s="162"/>
      <c r="J518" s="228"/>
      <c r="K518" s="211"/>
    </row>
    <row r="519" spans="1:11" ht="30" x14ac:dyDescent="0.25">
      <c r="A519" s="98" t="s">
        <v>139</v>
      </c>
      <c r="C519" s="28">
        <v>20</v>
      </c>
      <c r="D519" s="29">
        <v>20</v>
      </c>
      <c r="E519" s="203">
        <v>20</v>
      </c>
      <c r="F519" s="203">
        <v>1.52</v>
      </c>
      <c r="G519" s="203">
        <v>0.16</v>
      </c>
      <c r="H519" s="29">
        <v>9.84</v>
      </c>
      <c r="I519" s="203">
        <v>47</v>
      </c>
      <c r="J519" s="29">
        <v>2.2000000000000002E-2</v>
      </c>
      <c r="K519" s="211" t="s">
        <v>273</v>
      </c>
    </row>
    <row r="520" spans="1:11" ht="30.75" thickBot="1" x14ac:dyDescent="0.3">
      <c r="A520" s="98" t="s">
        <v>161</v>
      </c>
      <c r="C520" s="30">
        <v>45</v>
      </c>
      <c r="D520" s="203">
        <v>45</v>
      </c>
      <c r="E520" s="52">
        <v>45</v>
      </c>
      <c r="F520" s="203">
        <v>2.9729729729729724</v>
      </c>
      <c r="G520" s="204">
        <v>0.54054054054054046</v>
      </c>
      <c r="H520" s="29">
        <v>17.837837837837839</v>
      </c>
      <c r="I520" s="203">
        <v>89.189189189189179</v>
      </c>
      <c r="J520" s="199"/>
      <c r="K520" s="136" t="s">
        <v>278</v>
      </c>
    </row>
    <row r="521" spans="1:11" ht="16.5" thickBot="1" x14ac:dyDescent="0.3">
      <c r="A521" s="196" t="s">
        <v>28</v>
      </c>
      <c r="B521" s="106"/>
      <c r="C521" s="56">
        <f>C492+187+C506+C515+C519+C520</f>
        <v>682</v>
      </c>
      <c r="D521" s="22"/>
      <c r="E521" s="22"/>
      <c r="F521" s="35">
        <f>F492+F494+F506+F515+F519+F520</f>
        <v>22.783544152393073</v>
      </c>
      <c r="G521" s="35">
        <f>G492+G494+G506+G515+G519+G520</f>
        <v>16.10999518661389</v>
      </c>
      <c r="H521" s="35">
        <f>H492+H494+H506+H515+H519+H520</f>
        <v>74.104694003255162</v>
      </c>
      <c r="I521" s="35">
        <f>I492+I494+I506+I515+I519+I520</f>
        <v>540.87814828764465</v>
      </c>
      <c r="J521" s="35">
        <f>J492+J494+J506+J515+J519+J520</f>
        <v>17.851999999999997</v>
      </c>
      <c r="K521" s="23"/>
    </row>
    <row r="522" spans="1:11" x14ac:dyDescent="0.25">
      <c r="A522" s="98"/>
      <c r="B522" s="364" t="s">
        <v>192</v>
      </c>
      <c r="C522" s="24"/>
      <c r="D522" s="29"/>
      <c r="E522" s="203"/>
      <c r="F522" s="29"/>
      <c r="G522" s="203"/>
      <c r="H522" s="204"/>
      <c r="I522" s="203"/>
      <c r="J522" s="29"/>
      <c r="K522" s="18"/>
    </row>
    <row r="523" spans="1:11" x14ac:dyDescent="0.25">
      <c r="A523" s="155" t="s">
        <v>392</v>
      </c>
      <c r="B523" s="131"/>
      <c r="C523" s="128">
        <v>180</v>
      </c>
      <c r="D523" s="86">
        <v>180</v>
      </c>
      <c r="E523" s="46">
        <v>180</v>
      </c>
      <c r="F523" s="129">
        <v>0.9</v>
      </c>
      <c r="G523" s="130">
        <v>0</v>
      </c>
      <c r="H523" s="129">
        <v>18.18</v>
      </c>
      <c r="I523" s="130">
        <v>76.319999999999993</v>
      </c>
      <c r="J523" s="129">
        <v>1.9799999999999998E-2</v>
      </c>
      <c r="K523" s="170" t="s">
        <v>281</v>
      </c>
    </row>
    <row r="524" spans="1:11" ht="42.75" customHeight="1" x14ac:dyDescent="0.25">
      <c r="A524" s="426" t="s">
        <v>434</v>
      </c>
      <c r="B524" s="427"/>
      <c r="C524" s="428">
        <v>90</v>
      </c>
      <c r="D524" s="429"/>
      <c r="E524" s="430"/>
      <c r="F524" s="429">
        <v>7.02</v>
      </c>
      <c r="G524" s="430">
        <v>10.35</v>
      </c>
      <c r="H524" s="429">
        <v>28.62</v>
      </c>
      <c r="I524" s="430">
        <v>234.63</v>
      </c>
      <c r="J524" s="431"/>
      <c r="K524" s="421" t="s">
        <v>443</v>
      </c>
    </row>
    <row r="525" spans="1:11" ht="18" customHeight="1" x14ac:dyDescent="0.25">
      <c r="A525" s="432"/>
      <c r="B525" s="422" t="s">
        <v>217</v>
      </c>
      <c r="C525" s="433"/>
      <c r="D525" s="429">
        <v>31</v>
      </c>
      <c r="E525" s="430">
        <v>31</v>
      </c>
      <c r="F525" s="431"/>
      <c r="G525" s="434"/>
      <c r="H525" s="431"/>
      <c r="I525" s="434"/>
      <c r="J525" s="431"/>
      <c r="K525" s="435"/>
    </row>
    <row r="526" spans="1:11" ht="18" customHeight="1" x14ac:dyDescent="0.25">
      <c r="A526" s="432"/>
      <c r="B526" s="422" t="s">
        <v>217</v>
      </c>
      <c r="C526" s="433"/>
      <c r="D526" s="429">
        <v>1</v>
      </c>
      <c r="E526" s="430">
        <v>1</v>
      </c>
      <c r="F526" s="431"/>
      <c r="G526" s="434"/>
      <c r="H526" s="431"/>
      <c r="I526" s="434"/>
      <c r="J526" s="431"/>
      <c r="K526" s="435"/>
    </row>
    <row r="527" spans="1:11" ht="18" customHeight="1" x14ac:dyDescent="0.25">
      <c r="A527" s="432"/>
      <c r="B527" s="422" t="s">
        <v>243</v>
      </c>
      <c r="C527" s="433"/>
      <c r="D527" s="429">
        <v>3.1</v>
      </c>
      <c r="E527" s="430">
        <v>2.6</v>
      </c>
      <c r="F527" s="431"/>
      <c r="G527" s="434"/>
      <c r="H527" s="431"/>
      <c r="I527" s="434"/>
      <c r="J527" s="431"/>
      <c r="K527" s="435"/>
    </row>
    <row r="528" spans="1:11" ht="18" customHeight="1" x14ac:dyDescent="0.25">
      <c r="A528" s="432"/>
      <c r="B528" s="422" t="s">
        <v>44</v>
      </c>
      <c r="C528" s="433"/>
      <c r="D528" s="429">
        <v>2.6</v>
      </c>
      <c r="E528" s="430">
        <v>2.6</v>
      </c>
      <c r="F528" s="431"/>
      <c r="G528" s="434"/>
      <c r="H528" s="431"/>
      <c r="I528" s="434"/>
      <c r="J528" s="431"/>
      <c r="K528" s="435"/>
    </row>
    <row r="529" spans="1:11" ht="18" customHeight="1" x14ac:dyDescent="0.25">
      <c r="A529" s="432"/>
      <c r="B529" s="422" t="s">
        <v>296</v>
      </c>
      <c r="C529" s="433"/>
      <c r="D529" s="429">
        <v>1</v>
      </c>
      <c r="E529" s="430">
        <v>1</v>
      </c>
      <c r="F529" s="431"/>
      <c r="G529" s="434"/>
      <c r="H529" s="431"/>
      <c r="I529" s="434"/>
      <c r="J529" s="431"/>
      <c r="K529" s="435"/>
    </row>
    <row r="530" spans="1:11" ht="18" customHeight="1" x14ac:dyDescent="0.25">
      <c r="A530" s="432"/>
      <c r="B530" s="422" t="s">
        <v>129</v>
      </c>
      <c r="C530" s="433"/>
      <c r="D530" s="429">
        <v>12.5</v>
      </c>
      <c r="E530" s="430">
        <v>12.5</v>
      </c>
      <c r="F530" s="431"/>
      <c r="G530" s="434"/>
      <c r="H530" s="431"/>
      <c r="I530" s="434"/>
      <c r="J530" s="431"/>
      <c r="K530" s="435"/>
    </row>
    <row r="531" spans="1:11" ht="18" customHeight="1" x14ac:dyDescent="0.25">
      <c r="A531" s="432"/>
      <c r="B531" s="422" t="s">
        <v>74</v>
      </c>
      <c r="C531" s="433"/>
      <c r="D531" s="429">
        <v>0.3</v>
      </c>
      <c r="E531" s="430">
        <v>0.3</v>
      </c>
      <c r="F531" s="431"/>
      <c r="G531" s="434"/>
      <c r="H531" s="431"/>
      <c r="I531" s="434"/>
      <c r="J531" s="431"/>
      <c r="K531" s="435"/>
    </row>
    <row r="532" spans="1:11" ht="18" customHeight="1" x14ac:dyDescent="0.25">
      <c r="A532" s="432"/>
      <c r="B532" s="422" t="s">
        <v>162</v>
      </c>
      <c r="C532" s="433"/>
      <c r="D532" s="429">
        <v>0.4</v>
      </c>
      <c r="E532" s="430">
        <v>0.4</v>
      </c>
      <c r="F532" s="431"/>
      <c r="G532" s="434"/>
      <c r="H532" s="431"/>
      <c r="I532" s="434"/>
      <c r="J532" s="431"/>
      <c r="K532" s="435"/>
    </row>
    <row r="533" spans="1:11" ht="18" customHeight="1" x14ac:dyDescent="0.25">
      <c r="A533" s="432"/>
      <c r="B533" s="422" t="s">
        <v>118</v>
      </c>
      <c r="C533" s="433"/>
      <c r="D533" s="429"/>
      <c r="E533" s="430">
        <v>50</v>
      </c>
      <c r="F533" s="431"/>
      <c r="G533" s="434"/>
      <c r="H533" s="431"/>
      <c r="I533" s="434"/>
      <c r="J533" s="431"/>
      <c r="K533" s="435"/>
    </row>
    <row r="534" spans="1:11" ht="18" customHeight="1" x14ac:dyDescent="0.25">
      <c r="A534" s="432"/>
      <c r="B534" s="422" t="s">
        <v>231</v>
      </c>
      <c r="C534" s="433"/>
      <c r="D534" s="429">
        <v>23.5</v>
      </c>
      <c r="E534" s="430">
        <v>22.5</v>
      </c>
      <c r="F534" s="431"/>
      <c r="G534" s="434"/>
      <c r="H534" s="431"/>
      <c r="I534" s="434"/>
      <c r="J534" s="431"/>
      <c r="K534" s="435"/>
    </row>
    <row r="535" spans="1:11" ht="18" customHeight="1" x14ac:dyDescent="0.25">
      <c r="A535" s="432"/>
      <c r="B535" s="422" t="s">
        <v>216</v>
      </c>
      <c r="C535" s="433"/>
      <c r="D535" s="429">
        <v>23.5</v>
      </c>
      <c r="E535" s="430">
        <v>22.5</v>
      </c>
      <c r="F535" s="431"/>
      <c r="G535" s="434"/>
      <c r="H535" s="431"/>
      <c r="I535" s="434"/>
      <c r="J535" s="431"/>
      <c r="K535" s="435"/>
    </row>
    <row r="536" spans="1:11" ht="18" customHeight="1" x14ac:dyDescent="0.25">
      <c r="A536" s="432"/>
      <c r="B536" s="422" t="s">
        <v>333</v>
      </c>
      <c r="C536" s="433"/>
      <c r="D536" s="429">
        <v>6</v>
      </c>
      <c r="E536" s="430">
        <v>6</v>
      </c>
      <c r="F536" s="431"/>
      <c r="G536" s="434"/>
      <c r="H536" s="431"/>
      <c r="I536" s="434"/>
      <c r="J536" s="431"/>
      <c r="K536" s="435"/>
    </row>
    <row r="537" spans="1:11" ht="36" customHeight="1" x14ac:dyDescent="0.25">
      <c r="A537" s="432"/>
      <c r="B537" s="422" t="s">
        <v>436</v>
      </c>
      <c r="C537" s="433"/>
      <c r="D537" s="429"/>
      <c r="E537" s="430">
        <v>15</v>
      </c>
      <c r="F537" s="431"/>
      <c r="G537" s="434"/>
      <c r="H537" s="431"/>
      <c r="I537" s="434"/>
      <c r="J537" s="431"/>
      <c r="K537" s="435"/>
    </row>
    <row r="538" spans="1:11" ht="18" customHeight="1" x14ac:dyDescent="0.25">
      <c r="A538" s="432"/>
      <c r="B538" s="422" t="s">
        <v>83</v>
      </c>
      <c r="C538" s="433"/>
      <c r="D538" s="429">
        <v>7.8</v>
      </c>
      <c r="E538" s="430">
        <v>6.5</v>
      </c>
      <c r="F538" s="431"/>
      <c r="G538" s="434"/>
      <c r="H538" s="431"/>
      <c r="I538" s="434"/>
      <c r="J538" s="431"/>
      <c r="K538" s="435"/>
    </row>
    <row r="539" spans="1:11" ht="18" customHeight="1" x14ac:dyDescent="0.25">
      <c r="A539" s="432"/>
      <c r="B539" s="422" t="s">
        <v>44</v>
      </c>
      <c r="C539" s="433"/>
      <c r="D539" s="429">
        <v>7.5</v>
      </c>
      <c r="E539" s="430">
        <v>7.5</v>
      </c>
      <c r="F539" s="431"/>
      <c r="G539" s="434"/>
      <c r="H539" s="431"/>
      <c r="I539" s="434"/>
      <c r="J539" s="431"/>
      <c r="K539" s="435"/>
    </row>
    <row r="540" spans="1:11" ht="18" customHeight="1" x14ac:dyDescent="0.25">
      <c r="A540" s="432"/>
      <c r="B540" s="422" t="s">
        <v>162</v>
      </c>
      <c r="C540" s="433"/>
      <c r="D540" s="429">
        <v>0.5</v>
      </c>
      <c r="E540" s="430">
        <v>0.5</v>
      </c>
      <c r="F540" s="431"/>
      <c r="G540" s="434"/>
      <c r="H540" s="431"/>
      <c r="I540" s="434"/>
      <c r="J540" s="431"/>
      <c r="K540" s="435"/>
    </row>
    <row r="541" spans="1:11" ht="18" customHeight="1" x14ac:dyDescent="0.25">
      <c r="A541" s="432"/>
      <c r="B541" s="422" t="s">
        <v>437</v>
      </c>
      <c r="C541" s="433"/>
      <c r="D541" s="429"/>
      <c r="E541" s="430">
        <v>50</v>
      </c>
      <c r="F541" s="431"/>
      <c r="G541" s="434"/>
      <c r="H541" s="431"/>
      <c r="I541" s="434"/>
      <c r="J541" s="431"/>
      <c r="K541" s="435"/>
    </row>
    <row r="542" spans="1:11" ht="18" customHeight="1" x14ac:dyDescent="0.25">
      <c r="A542" s="432"/>
      <c r="B542" s="422" t="s">
        <v>243</v>
      </c>
      <c r="C542" s="433"/>
      <c r="D542" s="429">
        <v>1.2</v>
      </c>
      <c r="E542" s="430">
        <v>1</v>
      </c>
      <c r="F542" s="431"/>
      <c r="G542" s="434"/>
      <c r="H542" s="431"/>
      <c r="I542" s="434"/>
      <c r="J542" s="431"/>
      <c r="K542" s="435"/>
    </row>
    <row r="543" spans="1:11" ht="18" customHeight="1" x14ac:dyDescent="0.25">
      <c r="A543" s="432"/>
      <c r="B543" s="422" t="s">
        <v>44</v>
      </c>
      <c r="C543" s="433"/>
      <c r="D543" s="429">
        <v>1</v>
      </c>
      <c r="E543" s="430">
        <v>1</v>
      </c>
      <c r="F543" s="431"/>
      <c r="G543" s="434"/>
      <c r="H543" s="431"/>
      <c r="I543" s="434"/>
      <c r="J543" s="431"/>
      <c r="K543" s="435"/>
    </row>
    <row r="544" spans="1:11" ht="18" customHeight="1" x14ac:dyDescent="0.25">
      <c r="A544" s="432"/>
      <c r="B544" s="422" t="s">
        <v>104</v>
      </c>
      <c r="C544" s="433"/>
      <c r="D544" s="429">
        <v>0.25</v>
      </c>
      <c r="E544" s="430">
        <v>0.25</v>
      </c>
      <c r="F544" s="431"/>
      <c r="G544" s="434"/>
      <c r="H544" s="431"/>
      <c r="I544" s="434"/>
      <c r="J544" s="431"/>
      <c r="K544" s="435"/>
    </row>
    <row r="545" spans="1:11" ht="22.5" customHeight="1" x14ac:dyDescent="0.25">
      <c r="A545" s="98" t="s">
        <v>305</v>
      </c>
      <c r="C545" s="203" t="s">
        <v>332</v>
      </c>
      <c r="D545" s="29"/>
      <c r="E545" s="203"/>
      <c r="F545" s="29">
        <v>0.11000000000000001</v>
      </c>
      <c r="G545" s="203">
        <v>6.0000000000000012E-2</v>
      </c>
      <c r="H545" s="29">
        <v>6.9880000000000004</v>
      </c>
      <c r="I545" s="203">
        <v>28.7</v>
      </c>
      <c r="J545" s="29">
        <v>1.03</v>
      </c>
      <c r="K545" s="47" t="s">
        <v>280</v>
      </c>
    </row>
    <row r="546" spans="1:11" ht="15" customHeight="1" x14ac:dyDescent="0.25">
      <c r="A546" s="98"/>
      <c r="B546" s="8" t="s">
        <v>160</v>
      </c>
      <c r="C546" s="28"/>
      <c r="D546" s="29">
        <v>0.45</v>
      </c>
      <c r="E546" s="203">
        <v>0.45</v>
      </c>
      <c r="F546" s="29"/>
      <c r="G546" s="203"/>
      <c r="H546" s="29"/>
      <c r="I546" s="203"/>
      <c r="J546" s="29"/>
      <c r="K546" s="205"/>
    </row>
    <row r="547" spans="1:11" ht="15" customHeight="1" x14ac:dyDescent="0.25">
      <c r="A547" s="98"/>
      <c r="B547" s="8" t="s">
        <v>21</v>
      </c>
      <c r="C547" s="28"/>
      <c r="D547" s="29">
        <v>6</v>
      </c>
      <c r="E547" s="203">
        <v>6</v>
      </c>
      <c r="F547" s="29"/>
      <c r="G547" s="203"/>
      <c r="H547" s="29"/>
      <c r="I547" s="203"/>
      <c r="J547" s="29"/>
      <c r="K547" s="205"/>
    </row>
    <row r="548" spans="1:11" ht="15" customHeight="1" x14ac:dyDescent="0.25">
      <c r="A548" s="98"/>
      <c r="B548" s="8" t="s">
        <v>319</v>
      </c>
      <c r="C548" s="28"/>
      <c r="D548" s="29">
        <v>11.4</v>
      </c>
      <c r="E548" s="203">
        <v>10</v>
      </c>
      <c r="F548" s="29"/>
      <c r="G548" s="203"/>
      <c r="H548" s="29"/>
      <c r="I548" s="203"/>
      <c r="J548" s="29"/>
      <c r="K548" s="205"/>
    </row>
    <row r="549" spans="1:11" ht="15" customHeight="1" thickBot="1" x14ac:dyDescent="0.3">
      <c r="A549" s="98"/>
      <c r="B549" s="8" t="s">
        <v>20</v>
      </c>
      <c r="C549" s="28"/>
      <c r="D549" s="29">
        <v>180</v>
      </c>
      <c r="E549" s="203">
        <v>180</v>
      </c>
      <c r="F549" s="29"/>
      <c r="G549" s="203"/>
      <c r="H549" s="29"/>
      <c r="I549" s="203"/>
      <c r="J549" s="29"/>
      <c r="K549" s="205"/>
    </row>
    <row r="550" spans="1:11" ht="21" customHeight="1" thickBot="1" x14ac:dyDescent="0.3">
      <c r="A550" s="196" t="s">
        <v>28</v>
      </c>
      <c r="B550" s="106"/>
      <c r="C550" s="156">
        <f>C523+C524+196</f>
        <v>466</v>
      </c>
      <c r="D550" s="96"/>
      <c r="E550" s="22"/>
      <c r="F550" s="35">
        <f>SUM(F522:F549)</f>
        <v>8.0299999999999994</v>
      </c>
      <c r="G550" s="35">
        <f t="shared" ref="G550:J550" si="16">SUM(G522:G549)</f>
        <v>10.41</v>
      </c>
      <c r="H550" s="35">
        <f t="shared" si="16"/>
        <v>53.787999999999997</v>
      </c>
      <c r="I550" s="35">
        <f t="shared" si="16"/>
        <v>339.65</v>
      </c>
      <c r="J550" s="35">
        <f t="shared" si="16"/>
        <v>1.0498000000000001</v>
      </c>
      <c r="K550" s="23"/>
    </row>
    <row r="551" spans="1:11" ht="21.75" customHeight="1" thickBot="1" x14ac:dyDescent="0.3">
      <c r="A551" s="196" t="s">
        <v>47</v>
      </c>
      <c r="B551" s="63"/>
      <c r="C551" s="156">
        <f>C486+C490+C521+C550</f>
        <v>1737</v>
      </c>
      <c r="D551" s="97"/>
      <c r="E551" s="35"/>
      <c r="F551" s="35">
        <f>F486+F490+F521+F550</f>
        <v>50.809067442516735</v>
      </c>
      <c r="G551" s="35">
        <f>G486+G490+G521+G550</f>
        <v>46.580869270756708</v>
      </c>
      <c r="H551" s="35">
        <f>H486+H490+H521+H550</f>
        <v>193.00340222241101</v>
      </c>
      <c r="I551" s="35">
        <f>I486+I490+I521+I550</f>
        <v>1402.9601026169325</v>
      </c>
      <c r="J551" s="35">
        <f>J486+J490+J521+J550</f>
        <v>22.251799999999999</v>
      </c>
      <c r="K551" s="23"/>
    </row>
    <row r="552" spans="1:11" x14ac:dyDescent="0.25">
      <c r="A552" s="374"/>
      <c r="B552" s="2"/>
      <c r="C552" s="102"/>
      <c r="D552" s="102"/>
      <c r="E552" s="102"/>
      <c r="F552" s="102"/>
      <c r="G552" s="102"/>
      <c r="H552" s="102"/>
      <c r="I552" s="102"/>
      <c r="J552" s="102"/>
    </row>
    <row r="553" spans="1:11" ht="16.5" thickBot="1" x14ac:dyDescent="0.3">
      <c r="A553" s="390" t="s">
        <v>172</v>
      </c>
      <c r="B553" s="13"/>
      <c r="C553" s="13"/>
      <c r="D553" s="14"/>
      <c r="J553" s="68"/>
      <c r="K553" s="20"/>
    </row>
    <row r="554" spans="1:11" ht="33.75" customHeight="1" thickBot="1" x14ac:dyDescent="0.3">
      <c r="A554" s="504" t="s">
        <v>242</v>
      </c>
      <c r="B554" s="500" t="s">
        <v>372</v>
      </c>
      <c r="C554" s="500" t="s">
        <v>368</v>
      </c>
      <c r="D554" s="190" t="s">
        <v>369</v>
      </c>
      <c r="E554" s="105" t="s">
        <v>370</v>
      </c>
      <c r="F554" s="497" t="s">
        <v>5</v>
      </c>
      <c r="G554" s="498"/>
      <c r="H554" s="499"/>
      <c r="I554" s="190" t="s">
        <v>371</v>
      </c>
      <c r="J554" s="190" t="s">
        <v>6</v>
      </c>
      <c r="K554" s="188" t="s">
        <v>7</v>
      </c>
    </row>
    <row r="555" spans="1:11" ht="18.75" customHeight="1" thickBot="1" x14ac:dyDescent="0.3">
      <c r="A555" s="505"/>
      <c r="B555" s="501"/>
      <c r="C555" s="501"/>
      <c r="D555" s="255" t="s">
        <v>8</v>
      </c>
      <c r="E555" s="255" t="s">
        <v>9</v>
      </c>
      <c r="F555" s="255" t="s">
        <v>10</v>
      </c>
      <c r="G555" s="255" t="s">
        <v>11</v>
      </c>
      <c r="H555" s="257" t="s">
        <v>12</v>
      </c>
      <c r="I555" s="257" t="s">
        <v>13</v>
      </c>
      <c r="J555" s="257" t="s">
        <v>14</v>
      </c>
      <c r="K555" s="267"/>
    </row>
    <row r="556" spans="1:11" x14ac:dyDescent="0.25">
      <c r="A556" s="98"/>
      <c r="B556" s="103" t="s">
        <v>15</v>
      </c>
      <c r="C556" s="24"/>
      <c r="D556" s="29"/>
      <c r="E556" s="25"/>
      <c r="G556" s="25"/>
      <c r="I556" s="25"/>
      <c r="J556" s="25"/>
      <c r="K556" s="205"/>
    </row>
    <row r="557" spans="1:11" ht="31.5" x14ac:dyDescent="0.25">
      <c r="A557" s="98" t="s">
        <v>201</v>
      </c>
      <c r="C557" s="28" t="s">
        <v>186</v>
      </c>
      <c r="D557" s="29"/>
      <c r="E557" s="203"/>
      <c r="F557" s="29">
        <v>6.04</v>
      </c>
      <c r="G557" s="203">
        <v>5.54</v>
      </c>
      <c r="H557" s="29">
        <v>30.04</v>
      </c>
      <c r="I557" s="203">
        <v>214.8</v>
      </c>
      <c r="J557" s="29"/>
      <c r="K557" s="205" t="s">
        <v>202</v>
      </c>
    </row>
    <row r="558" spans="1:11" x14ac:dyDescent="0.25">
      <c r="A558" s="98"/>
      <c r="B558" s="2" t="s">
        <v>193</v>
      </c>
      <c r="C558" s="28"/>
      <c r="D558" s="29">
        <v>22.5</v>
      </c>
      <c r="E558" s="203">
        <v>22.5</v>
      </c>
      <c r="F558" s="29"/>
      <c r="G558" s="203"/>
      <c r="H558" s="29"/>
      <c r="I558" s="203"/>
      <c r="J558" s="29"/>
      <c r="K558" s="205"/>
    </row>
    <row r="559" spans="1:11" x14ac:dyDescent="0.25">
      <c r="A559" s="98"/>
      <c r="B559" s="8" t="s">
        <v>19</v>
      </c>
      <c r="C559" s="28"/>
      <c r="D559" s="29">
        <v>90</v>
      </c>
      <c r="E559" s="203">
        <v>90</v>
      </c>
      <c r="F559" s="29"/>
      <c r="G559" s="203"/>
      <c r="H559" s="29"/>
      <c r="I559" s="203"/>
      <c r="J559" s="29"/>
      <c r="K559" s="205"/>
    </row>
    <row r="560" spans="1:11" x14ac:dyDescent="0.25">
      <c r="A560" s="98"/>
      <c r="B560" s="8" t="s">
        <v>20</v>
      </c>
      <c r="C560" s="28"/>
      <c r="D560" s="29">
        <v>68</v>
      </c>
      <c r="E560" s="203">
        <v>68</v>
      </c>
      <c r="F560" s="29"/>
      <c r="G560" s="203"/>
      <c r="H560" s="29"/>
      <c r="I560" s="203"/>
      <c r="J560" s="29"/>
      <c r="K560" s="205"/>
    </row>
    <row r="561" spans="1:11" x14ac:dyDescent="0.25">
      <c r="A561" s="98"/>
      <c r="B561" s="8" t="s">
        <v>21</v>
      </c>
      <c r="C561" s="28"/>
      <c r="D561" s="29">
        <v>2.5</v>
      </c>
      <c r="E561" s="203">
        <v>2.5</v>
      </c>
      <c r="F561" s="29"/>
      <c r="G561" s="203"/>
      <c r="H561" s="29"/>
      <c r="I561" s="203"/>
      <c r="J561" s="29"/>
      <c r="K561" s="205"/>
    </row>
    <row r="562" spans="1:11" x14ac:dyDescent="0.25">
      <c r="A562" s="98"/>
      <c r="B562" s="13" t="s">
        <v>147</v>
      </c>
      <c r="C562" s="28"/>
      <c r="D562" s="29">
        <v>0.5</v>
      </c>
      <c r="E562" s="203">
        <v>0.5</v>
      </c>
      <c r="F562" s="29"/>
      <c r="G562" s="203"/>
      <c r="H562" s="29"/>
      <c r="I562" s="203"/>
      <c r="J562" s="29"/>
      <c r="K562" s="205"/>
    </row>
    <row r="563" spans="1:11" x14ac:dyDescent="0.25">
      <c r="A563" s="98"/>
      <c r="B563" s="8" t="s">
        <v>22</v>
      </c>
      <c r="C563" s="28"/>
      <c r="D563" s="29">
        <v>3</v>
      </c>
      <c r="E563" s="203">
        <v>3</v>
      </c>
      <c r="F563" s="29"/>
      <c r="G563" s="203"/>
      <c r="H563" s="29"/>
      <c r="I563" s="203"/>
      <c r="J563" s="203"/>
      <c r="K563" s="205"/>
    </row>
    <row r="564" spans="1:11" x14ac:dyDescent="0.25">
      <c r="A564" s="98" t="s">
        <v>23</v>
      </c>
      <c r="C564" s="28" t="s">
        <v>187</v>
      </c>
      <c r="E564" s="26"/>
      <c r="F564" s="29">
        <v>2.8522522522522524</v>
      </c>
      <c r="G564" s="203">
        <v>2.4126126126126128</v>
      </c>
      <c r="H564" s="29">
        <v>10.35</v>
      </c>
      <c r="I564" s="203">
        <v>74.58</v>
      </c>
      <c r="J564" s="203">
        <v>1.17</v>
      </c>
      <c r="K564" s="205" t="s">
        <v>232</v>
      </c>
    </row>
    <row r="565" spans="1:11" x14ac:dyDescent="0.25">
      <c r="A565" s="98"/>
      <c r="B565" s="8" t="s">
        <v>24</v>
      </c>
      <c r="C565" s="28"/>
      <c r="D565" s="29">
        <v>2.5</v>
      </c>
      <c r="E565" s="203">
        <v>2.5</v>
      </c>
      <c r="F565" s="29"/>
      <c r="G565" s="203"/>
      <c r="H565" s="29"/>
      <c r="I565" s="203"/>
      <c r="J565" s="203"/>
      <c r="K565" s="205"/>
    </row>
    <row r="566" spans="1:11" x14ac:dyDescent="0.25">
      <c r="A566" s="98"/>
      <c r="B566" s="8" t="s">
        <v>21</v>
      </c>
      <c r="C566" s="28"/>
      <c r="D566" s="29">
        <v>6</v>
      </c>
      <c r="E566" s="203">
        <v>6</v>
      </c>
      <c r="F566" s="29"/>
      <c r="G566" s="203"/>
      <c r="H566" s="29"/>
      <c r="I566" s="203"/>
      <c r="J566" s="203"/>
      <c r="K566" s="205"/>
    </row>
    <row r="567" spans="1:11" x14ac:dyDescent="0.25">
      <c r="A567" s="98"/>
      <c r="B567" s="8" t="s">
        <v>19</v>
      </c>
      <c r="C567" s="28"/>
      <c r="D567" s="29">
        <v>90</v>
      </c>
      <c r="E567" s="203">
        <v>90</v>
      </c>
      <c r="F567" s="29"/>
      <c r="G567" s="203"/>
      <c r="H567" s="29"/>
      <c r="I567" s="203"/>
      <c r="J567" s="203"/>
      <c r="K567" s="205"/>
    </row>
    <row r="568" spans="1:11" x14ac:dyDescent="0.25">
      <c r="A568" s="98"/>
      <c r="B568" s="8" t="s">
        <v>20</v>
      </c>
      <c r="C568" s="28"/>
      <c r="D568" s="29">
        <v>108</v>
      </c>
      <c r="E568" s="203">
        <v>108</v>
      </c>
      <c r="F568" s="29"/>
      <c r="G568" s="203"/>
      <c r="H568" s="29"/>
      <c r="I568" s="203"/>
      <c r="J568" s="203"/>
      <c r="K568" s="205"/>
    </row>
    <row r="569" spans="1:11" x14ac:dyDescent="0.25">
      <c r="A569" s="98" t="s">
        <v>143</v>
      </c>
      <c r="C569" s="28" t="s">
        <v>26</v>
      </c>
      <c r="D569" s="19"/>
      <c r="E569" s="26"/>
      <c r="F569" s="206">
        <v>2.2922522522522524</v>
      </c>
      <c r="G569" s="203">
        <v>4.5008708708708705</v>
      </c>
      <c r="H569" s="29">
        <v>15.49</v>
      </c>
      <c r="I569" s="206">
        <v>111.67867867867868</v>
      </c>
      <c r="J569" s="206"/>
      <c r="K569" s="205" t="s">
        <v>233</v>
      </c>
    </row>
    <row r="570" spans="1:11" x14ac:dyDescent="0.25">
      <c r="A570" s="98"/>
      <c r="B570" s="8" t="s">
        <v>27</v>
      </c>
      <c r="C570" s="28"/>
      <c r="D570" s="206">
        <v>30</v>
      </c>
      <c r="E570" s="203">
        <v>30</v>
      </c>
      <c r="F570" s="206"/>
      <c r="G570" s="203"/>
      <c r="H570" s="203"/>
      <c r="I570" s="206"/>
      <c r="J570" s="206"/>
      <c r="K570" s="205"/>
    </row>
    <row r="571" spans="1:11" ht="16.5" thickBot="1" x14ac:dyDescent="0.3">
      <c r="A571" s="98"/>
      <c r="B571" s="8" t="s">
        <v>22</v>
      </c>
      <c r="C571" s="28"/>
      <c r="D571" s="206">
        <v>5</v>
      </c>
      <c r="E571" s="203">
        <v>5</v>
      </c>
      <c r="F571" s="206" t="s">
        <v>3</v>
      </c>
      <c r="G571" s="203"/>
      <c r="H571" s="203"/>
      <c r="I571" s="206"/>
      <c r="J571" s="206"/>
      <c r="K571" s="205"/>
    </row>
    <row r="572" spans="1:11" s="37" customFormat="1" ht="16.5" thickBot="1" x14ac:dyDescent="0.3">
      <c r="A572" s="196" t="s">
        <v>28</v>
      </c>
      <c r="B572" s="31"/>
      <c r="C572" s="32">
        <f>183+186+35</f>
        <v>404</v>
      </c>
      <c r="D572" s="62"/>
      <c r="E572" s="34"/>
      <c r="F572" s="35">
        <f>SUM(F556:F571)</f>
        <v>11.184504504504504</v>
      </c>
      <c r="G572" s="35">
        <f t="shared" ref="G572:J572" si="17">SUM(G556:G571)</f>
        <v>12.453483483483485</v>
      </c>
      <c r="H572" s="35">
        <f t="shared" si="17"/>
        <v>55.88</v>
      </c>
      <c r="I572" s="35">
        <f t="shared" si="17"/>
        <v>401.05867867867869</v>
      </c>
      <c r="J572" s="35">
        <f t="shared" si="17"/>
        <v>1.17</v>
      </c>
      <c r="K572" s="36"/>
    </row>
    <row r="573" spans="1:11" x14ac:dyDescent="0.25">
      <c r="A573" s="391"/>
      <c r="B573" s="107" t="s">
        <v>29</v>
      </c>
      <c r="C573" s="24"/>
      <c r="D573" s="186"/>
      <c r="E573" s="17"/>
      <c r="F573" s="186"/>
      <c r="G573" s="17"/>
      <c r="H573" s="187"/>
      <c r="I573" s="187"/>
      <c r="J573" s="17"/>
      <c r="K573" s="205"/>
    </row>
    <row r="574" spans="1:11" x14ac:dyDescent="0.25">
      <c r="A574" s="202" t="s">
        <v>394</v>
      </c>
      <c r="C574" s="28">
        <v>180</v>
      </c>
      <c r="D574" s="29"/>
      <c r="E574" s="203"/>
      <c r="F574" s="216">
        <v>5.48</v>
      </c>
      <c r="G574" s="61">
        <v>4.88</v>
      </c>
      <c r="H574" s="216">
        <v>9.07</v>
      </c>
      <c r="I574" s="61">
        <v>102</v>
      </c>
      <c r="J574" s="216">
        <v>2.34</v>
      </c>
      <c r="K574" s="211" t="s">
        <v>395</v>
      </c>
    </row>
    <row r="575" spans="1:11" x14ac:dyDescent="0.25">
      <c r="A575" s="202" t="s">
        <v>396</v>
      </c>
      <c r="B575" s="202" t="s">
        <v>129</v>
      </c>
      <c r="C575" s="28"/>
      <c r="D575" s="29">
        <v>189</v>
      </c>
      <c r="E575" s="203">
        <v>180</v>
      </c>
      <c r="F575" s="29"/>
      <c r="G575" s="203"/>
      <c r="H575" s="29"/>
      <c r="I575" s="203"/>
      <c r="J575" s="29"/>
      <c r="K575" s="413"/>
    </row>
    <row r="576" spans="1:11" ht="26.25" thickBot="1" x14ac:dyDescent="0.3">
      <c r="A576" s="110" t="s">
        <v>148</v>
      </c>
      <c r="B576" s="361" t="s">
        <v>365</v>
      </c>
      <c r="C576" s="189">
        <v>40</v>
      </c>
      <c r="D576" s="86">
        <v>40</v>
      </c>
      <c r="E576" s="46">
        <v>40</v>
      </c>
      <c r="F576" s="86">
        <v>3</v>
      </c>
      <c r="G576" s="46">
        <v>3.92</v>
      </c>
      <c r="H576" s="86">
        <v>29.76</v>
      </c>
      <c r="I576" s="46">
        <v>166.8</v>
      </c>
      <c r="J576" s="86"/>
      <c r="K576" s="87" t="s">
        <v>272</v>
      </c>
    </row>
    <row r="577" spans="1:11" s="37" customFormat="1" ht="16.5" thickBot="1" x14ac:dyDescent="0.3">
      <c r="A577" s="196" t="s">
        <v>28</v>
      </c>
      <c r="B577" s="31"/>
      <c r="C577" s="32">
        <f>C574+C576</f>
        <v>220</v>
      </c>
      <c r="D577" s="62"/>
      <c r="E577" s="38"/>
      <c r="F577" s="97">
        <f>SUM(F574:F576)</f>
        <v>8.48</v>
      </c>
      <c r="G577" s="35">
        <f t="shared" ref="G577:J577" si="18">SUM(G574:G576)</f>
        <v>8.8000000000000007</v>
      </c>
      <c r="H577" s="97">
        <f t="shared" si="18"/>
        <v>38.83</v>
      </c>
      <c r="I577" s="35">
        <f t="shared" si="18"/>
        <v>268.8</v>
      </c>
      <c r="J577" s="97">
        <f t="shared" si="18"/>
        <v>2.34</v>
      </c>
      <c r="K577" s="36"/>
    </row>
    <row r="578" spans="1:11" x14ac:dyDescent="0.25">
      <c r="A578" s="391"/>
      <c r="B578" s="107" t="s">
        <v>30</v>
      </c>
      <c r="C578" s="24"/>
      <c r="D578" s="226"/>
      <c r="E578" s="73"/>
      <c r="F578" s="17"/>
      <c r="G578" s="186"/>
      <c r="H578" s="17"/>
      <c r="I578" s="186"/>
      <c r="J578" s="25"/>
      <c r="K578" s="18"/>
    </row>
    <row r="579" spans="1:11" s="115" customFormat="1" ht="28.5" customHeight="1" x14ac:dyDescent="0.25">
      <c r="A579" s="227" t="s">
        <v>476</v>
      </c>
      <c r="B579" s="440"/>
      <c r="C579" s="139">
        <v>60</v>
      </c>
      <c r="D579" s="451"/>
      <c r="E579" s="113"/>
      <c r="F579" s="114">
        <v>0.84</v>
      </c>
      <c r="G579" s="451">
        <v>3.05</v>
      </c>
      <c r="H579" s="114">
        <v>5.41</v>
      </c>
      <c r="I579" s="451">
        <v>52.44</v>
      </c>
      <c r="J579" s="114">
        <v>10.25</v>
      </c>
      <c r="K579" s="50" t="s">
        <v>478</v>
      </c>
    </row>
    <row r="580" spans="1:11" s="115" customFormat="1" ht="16.5" customHeight="1" x14ac:dyDescent="0.25">
      <c r="A580" s="227"/>
      <c r="B580" s="440" t="s">
        <v>146</v>
      </c>
      <c r="C580" s="139"/>
      <c r="D580" s="451">
        <v>62.5</v>
      </c>
      <c r="E580" s="113">
        <v>50</v>
      </c>
      <c r="F580" s="114"/>
      <c r="G580" s="451"/>
      <c r="H580" s="114"/>
      <c r="I580" s="451"/>
      <c r="J580" s="114"/>
      <c r="K580" s="114"/>
    </row>
    <row r="581" spans="1:11" s="115" customFormat="1" ht="16.5" customHeight="1" x14ac:dyDescent="0.25">
      <c r="A581" s="227"/>
      <c r="B581" s="440" t="s">
        <v>477</v>
      </c>
      <c r="C581" s="139"/>
      <c r="D581" s="451"/>
      <c r="E581" s="113">
        <v>45</v>
      </c>
      <c r="F581" s="114"/>
      <c r="G581" s="451"/>
      <c r="H581" s="114"/>
      <c r="I581" s="451"/>
      <c r="J581" s="114"/>
      <c r="K581" s="114"/>
    </row>
    <row r="582" spans="1:11" s="115" customFormat="1" ht="16.5" customHeight="1" x14ac:dyDescent="0.25">
      <c r="A582" s="227"/>
      <c r="B582" s="440" t="s">
        <v>64</v>
      </c>
      <c r="C582" s="139"/>
      <c r="D582" s="451">
        <v>12.5</v>
      </c>
      <c r="E582" s="113">
        <v>10</v>
      </c>
      <c r="F582" s="114"/>
      <c r="G582" s="451"/>
      <c r="H582" s="114"/>
      <c r="I582" s="451"/>
      <c r="J582" s="114"/>
      <c r="K582" s="114"/>
    </row>
    <row r="583" spans="1:11" s="115" customFormat="1" ht="16.5" customHeight="1" x14ac:dyDescent="0.25">
      <c r="A583" s="227"/>
      <c r="B583" s="440" t="s">
        <v>296</v>
      </c>
      <c r="C583" s="139"/>
      <c r="D583" s="451">
        <v>3</v>
      </c>
      <c r="E583" s="113">
        <v>3</v>
      </c>
      <c r="F583" s="114"/>
      <c r="G583" s="451"/>
      <c r="H583" s="114"/>
      <c r="I583" s="451"/>
      <c r="J583" s="114"/>
      <c r="K583" s="114"/>
    </row>
    <row r="584" spans="1:11" s="115" customFormat="1" ht="16.5" customHeight="1" x14ac:dyDescent="0.25">
      <c r="A584" s="227"/>
      <c r="B584" s="440" t="s">
        <v>104</v>
      </c>
      <c r="C584" s="139"/>
      <c r="D584" s="451">
        <v>3</v>
      </c>
      <c r="E584" s="113">
        <v>3</v>
      </c>
      <c r="F584" s="114"/>
      <c r="G584" s="451"/>
      <c r="H584" s="114"/>
      <c r="I584" s="451"/>
      <c r="J584" s="114"/>
      <c r="K584" s="114"/>
    </row>
    <row r="585" spans="1:11" s="115" customFormat="1" ht="16.5" customHeight="1" x14ac:dyDescent="0.25">
      <c r="A585" s="227"/>
      <c r="B585" s="440" t="s">
        <v>147</v>
      </c>
      <c r="C585" s="139"/>
      <c r="D585" s="451">
        <v>0.6</v>
      </c>
      <c r="E585" s="113">
        <v>0.6</v>
      </c>
      <c r="F585" s="114"/>
      <c r="G585" s="451"/>
      <c r="H585" s="114"/>
      <c r="I585" s="451"/>
      <c r="J585" s="114"/>
      <c r="K585" s="114"/>
    </row>
    <row r="586" spans="1:11" s="115" customFormat="1" ht="45.75" customHeight="1" x14ac:dyDescent="0.25">
      <c r="A586" s="98" t="s">
        <v>382</v>
      </c>
      <c r="B586" s="406"/>
      <c r="C586" s="139" t="s">
        <v>220</v>
      </c>
      <c r="D586" s="358"/>
      <c r="E586" s="114"/>
      <c r="F586" s="46">
        <v>2.8441999999999998</v>
      </c>
      <c r="G586" s="86">
        <v>3.2130000000000001</v>
      </c>
      <c r="H586" s="46">
        <v>9.5169999999999995</v>
      </c>
      <c r="I586" s="86">
        <v>81.94</v>
      </c>
      <c r="J586" s="46">
        <v>6.15</v>
      </c>
      <c r="K586" s="50" t="s">
        <v>112</v>
      </c>
    </row>
    <row r="587" spans="1:11" s="115" customFormat="1" ht="16.5" customHeight="1" x14ac:dyDescent="0.25">
      <c r="A587" s="98"/>
      <c r="B587" s="406" t="s">
        <v>150</v>
      </c>
      <c r="C587" s="410"/>
      <c r="D587" s="408">
        <v>11</v>
      </c>
      <c r="E587" s="409">
        <v>11</v>
      </c>
      <c r="F587" s="203"/>
      <c r="G587" s="29"/>
      <c r="H587" s="203"/>
      <c r="I587" s="29"/>
      <c r="J587" s="203"/>
      <c r="K587" s="205"/>
    </row>
    <row r="588" spans="1:11" s="115" customFormat="1" ht="16.5" customHeight="1" x14ac:dyDescent="0.25">
      <c r="A588" s="98"/>
      <c r="B588" s="406" t="s">
        <v>105</v>
      </c>
      <c r="C588" s="410"/>
      <c r="D588" s="408">
        <v>80</v>
      </c>
      <c r="E588" s="409">
        <v>60</v>
      </c>
      <c r="F588" s="203"/>
      <c r="G588" s="29"/>
      <c r="H588" s="203"/>
      <c r="I588" s="29"/>
      <c r="J588" s="203"/>
      <c r="K588" s="205"/>
    </row>
    <row r="589" spans="1:11" s="115" customFormat="1" ht="16.5" customHeight="1" x14ac:dyDescent="0.25">
      <c r="A589" s="98"/>
      <c r="B589" s="406" t="s">
        <v>64</v>
      </c>
      <c r="C589" s="410"/>
      <c r="D589" s="408">
        <v>9</v>
      </c>
      <c r="E589" s="409">
        <v>7.2</v>
      </c>
      <c r="F589" s="203"/>
      <c r="G589" s="29"/>
      <c r="H589" s="203"/>
      <c r="I589" s="29"/>
      <c r="J589" s="203"/>
      <c r="K589" s="205"/>
    </row>
    <row r="590" spans="1:11" s="115" customFormat="1" x14ac:dyDescent="0.25">
      <c r="A590" s="98"/>
      <c r="B590" s="406" t="s">
        <v>83</v>
      </c>
      <c r="C590" s="410"/>
      <c r="D590" s="408">
        <v>8.6</v>
      </c>
      <c r="E590" s="409">
        <v>7.2</v>
      </c>
      <c r="F590" s="203"/>
      <c r="G590" s="29"/>
      <c r="H590" s="203"/>
      <c r="I590" s="29"/>
      <c r="J590" s="203"/>
      <c r="K590" s="205"/>
    </row>
    <row r="591" spans="1:11" x14ac:dyDescent="0.25">
      <c r="A591" s="98"/>
      <c r="B591" s="406" t="s">
        <v>104</v>
      </c>
      <c r="C591" s="410"/>
      <c r="D591" s="408">
        <v>1.8</v>
      </c>
      <c r="E591" s="409">
        <v>1.8</v>
      </c>
      <c r="F591" s="203"/>
      <c r="G591" s="29"/>
      <c r="H591" s="203"/>
      <c r="I591" s="29"/>
      <c r="J591" s="203"/>
      <c r="K591" s="205"/>
    </row>
    <row r="592" spans="1:11" x14ac:dyDescent="0.25">
      <c r="A592" s="98"/>
      <c r="B592" s="406" t="s">
        <v>147</v>
      </c>
      <c r="C592" s="410"/>
      <c r="D592" s="408">
        <v>0.6</v>
      </c>
      <c r="E592" s="409">
        <v>0.6</v>
      </c>
      <c r="F592" s="203"/>
      <c r="G592" s="29"/>
      <c r="H592" s="203"/>
      <c r="I592" s="29"/>
      <c r="J592" s="203"/>
      <c r="K592" s="205"/>
    </row>
    <row r="593" spans="1:11" x14ac:dyDescent="0.25">
      <c r="A593" s="98"/>
      <c r="B593" s="406" t="s">
        <v>249</v>
      </c>
      <c r="C593" s="410"/>
      <c r="D593" s="408">
        <v>126</v>
      </c>
      <c r="E593" s="409">
        <v>126</v>
      </c>
      <c r="F593" s="203"/>
      <c r="G593" s="29"/>
      <c r="H593" s="203"/>
      <c r="I593" s="29"/>
      <c r="J593" s="203"/>
      <c r="K593" s="205"/>
    </row>
    <row r="594" spans="1:11" x14ac:dyDescent="0.25">
      <c r="A594" s="98"/>
      <c r="B594" s="8" t="s">
        <v>334</v>
      </c>
      <c r="C594" s="205"/>
      <c r="E594" s="26"/>
      <c r="F594" s="26"/>
      <c r="H594" s="26"/>
      <c r="J594" s="26"/>
      <c r="K594" s="205"/>
    </row>
    <row r="595" spans="1:11" x14ac:dyDescent="0.25">
      <c r="A595" s="98"/>
      <c r="B595" s="48" t="s">
        <v>335</v>
      </c>
      <c r="C595" s="28"/>
      <c r="D595" s="29">
        <v>17.559999999999999</v>
      </c>
      <c r="E595" s="203">
        <v>11.4</v>
      </c>
      <c r="F595" s="26"/>
      <c r="H595" s="26"/>
      <c r="J595" s="26"/>
      <c r="K595" s="205"/>
    </row>
    <row r="596" spans="1:11" x14ac:dyDescent="0.25">
      <c r="A596" s="98"/>
      <c r="B596" s="8" t="s">
        <v>166</v>
      </c>
      <c r="C596" s="28"/>
      <c r="D596" s="29">
        <v>11.97</v>
      </c>
      <c r="E596" s="203">
        <v>11.4</v>
      </c>
      <c r="F596" s="26"/>
      <c r="H596" s="26"/>
      <c r="J596" s="26"/>
      <c r="K596" s="205"/>
    </row>
    <row r="597" spans="1:11" x14ac:dyDescent="0.25">
      <c r="A597" s="98"/>
      <c r="B597" s="8" t="s">
        <v>83</v>
      </c>
      <c r="C597" s="28"/>
      <c r="D597" s="29">
        <v>1.19</v>
      </c>
      <c r="E597" s="203">
        <v>1</v>
      </c>
      <c r="F597" s="26"/>
      <c r="H597" s="26"/>
      <c r="J597" s="26"/>
      <c r="K597" s="205"/>
    </row>
    <row r="598" spans="1:11" x14ac:dyDescent="0.25">
      <c r="A598" s="98"/>
      <c r="B598" s="8" t="s">
        <v>243</v>
      </c>
      <c r="C598" s="28"/>
      <c r="D598" s="29">
        <v>0.96</v>
      </c>
      <c r="E598" s="203">
        <v>0.8</v>
      </c>
      <c r="F598" s="26"/>
      <c r="H598" s="26"/>
      <c r="J598" s="26"/>
      <c r="K598" s="205"/>
    </row>
    <row r="599" spans="1:11" x14ac:dyDescent="0.25">
      <c r="A599" s="98"/>
      <c r="B599" s="8" t="s">
        <v>108</v>
      </c>
      <c r="C599" s="28"/>
      <c r="D599" s="29">
        <v>1</v>
      </c>
      <c r="E599" s="203">
        <v>1</v>
      </c>
      <c r="F599" s="26"/>
      <c r="H599" s="26"/>
      <c r="J599" s="26"/>
      <c r="K599" s="205"/>
    </row>
    <row r="600" spans="1:11" x14ac:dyDescent="0.25">
      <c r="A600" s="98"/>
      <c r="B600" s="8" t="s">
        <v>162</v>
      </c>
      <c r="C600" s="28"/>
      <c r="D600" s="29">
        <v>0.1</v>
      </c>
      <c r="E600" s="203">
        <v>0.1</v>
      </c>
      <c r="F600" s="26"/>
      <c r="H600" s="26"/>
      <c r="J600" s="26"/>
      <c r="K600" s="205"/>
    </row>
    <row r="601" spans="1:11" x14ac:dyDescent="0.25">
      <c r="A601" s="98"/>
      <c r="B601" s="8" t="s">
        <v>219</v>
      </c>
      <c r="C601" s="205"/>
      <c r="E601" s="46">
        <v>14.3</v>
      </c>
      <c r="F601" s="26"/>
      <c r="H601" s="26"/>
      <c r="J601" s="26"/>
      <c r="K601" s="205"/>
    </row>
    <row r="602" spans="1:11" x14ac:dyDescent="0.25">
      <c r="A602" s="98"/>
      <c r="B602" s="8" t="s">
        <v>135</v>
      </c>
      <c r="C602" s="205"/>
      <c r="E602" s="46">
        <v>10</v>
      </c>
      <c r="F602" s="26"/>
      <c r="H602" s="26"/>
      <c r="J602" s="26"/>
      <c r="K602" s="205"/>
    </row>
    <row r="603" spans="1:11" x14ac:dyDescent="0.25">
      <c r="A603" s="378" t="s">
        <v>77</v>
      </c>
      <c r="B603" s="215"/>
      <c r="C603" s="60">
        <v>80</v>
      </c>
      <c r="D603" s="216"/>
      <c r="E603" s="61"/>
      <c r="F603" s="60">
        <v>9.76</v>
      </c>
      <c r="G603" s="217">
        <v>6.21</v>
      </c>
      <c r="H603" s="60">
        <v>11.74</v>
      </c>
      <c r="I603" s="217">
        <v>142.4</v>
      </c>
      <c r="J603" s="60">
        <v>0.25</v>
      </c>
      <c r="K603" s="172" t="s">
        <v>116</v>
      </c>
    </row>
    <row r="604" spans="1:11" x14ac:dyDescent="0.25">
      <c r="A604" s="378"/>
      <c r="B604" s="215" t="s">
        <v>109</v>
      </c>
      <c r="C604" s="91"/>
      <c r="D604" s="216">
        <v>82.2</v>
      </c>
      <c r="E604" s="61">
        <v>60</v>
      </c>
      <c r="F604" s="91"/>
      <c r="G604" s="215"/>
      <c r="H604" s="91"/>
      <c r="I604" s="215"/>
      <c r="J604" s="91"/>
      <c r="K604" s="91"/>
    </row>
    <row r="605" spans="1:11" x14ac:dyDescent="0.25">
      <c r="A605" s="378"/>
      <c r="B605" s="215" t="s">
        <v>176</v>
      </c>
      <c r="C605" s="91"/>
      <c r="D605" s="216">
        <v>63</v>
      </c>
      <c r="E605" s="61">
        <v>60</v>
      </c>
      <c r="F605" s="91"/>
      <c r="G605" s="215"/>
      <c r="H605" s="91"/>
      <c r="I605" s="215"/>
      <c r="J605" s="91"/>
      <c r="K605" s="91"/>
    </row>
    <row r="606" spans="1:11" x14ac:dyDescent="0.25">
      <c r="A606" s="378"/>
      <c r="B606" s="215" t="s">
        <v>58</v>
      </c>
      <c r="C606" s="91"/>
      <c r="D606" s="216">
        <v>2.1</v>
      </c>
      <c r="E606" s="61">
        <v>2.1</v>
      </c>
      <c r="F606" s="91"/>
      <c r="G606" s="215"/>
      <c r="H606" s="91"/>
      <c r="I606" s="215"/>
      <c r="J606" s="91"/>
      <c r="K606" s="91"/>
    </row>
    <row r="607" spans="1:11" x14ac:dyDescent="0.25">
      <c r="A607" s="378"/>
      <c r="B607" s="215" t="s">
        <v>43</v>
      </c>
      <c r="C607" s="91"/>
      <c r="D607" s="216">
        <v>1.44</v>
      </c>
      <c r="E607" s="61">
        <v>1.2</v>
      </c>
      <c r="F607" s="91"/>
      <c r="G607" s="215"/>
      <c r="H607" s="91"/>
      <c r="I607" s="215"/>
      <c r="J607" s="91"/>
      <c r="K607" s="91"/>
    </row>
    <row r="608" spans="1:11" x14ac:dyDescent="0.25">
      <c r="A608" s="378"/>
      <c r="B608" s="215" t="s">
        <v>31</v>
      </c>
      <c r="C608" s="91"/>
      <c r="D608" s="216">
        <v>18</v>
      </c>
      <c r="E608" s="61">
        <v>15</v>
      </c>
      <c r="F608" s="91"/>
      <c r="G608" s="215"/>
      <c r="H608" s="91"/>
      <c r="I608" s="215"/>
      <c r="J608" s="91"/>
      <c r="K608" s="91"/>
    </row>
    <row r="609" spans="1:11" x14ac:dyDescent="0.25">
      <c r="A609" s="378"/>
      <c r="B609" s="215" t="s">
        <v>49</v>
      </c>
      <c r="C609" s="91"/>
      <c r="D609" s="216">
        <v>11.2</v>
      </c>
      <c r="E609" s="61">
        <v>11.2</v>
      </c>
      <c r="F609" s="91"/>
      <c r="G609" s="215"/>
      <c r="H609" s="91"/>
      <c r="I609" s="215"/>
      <c r="J609" s="91"/>
      <c r="K609" s="91"/>
    </row>
    <row r="610" spans="1:11" x14ac:dyDescent="0.25">
      <c r="A610" s="378"/>
      <c r="B610" s="215" t="s">
        <v>147</v>
      </c>
      <c r="C610" s="91"/>
      <c r="D610" s="216">
        <v>0.65</v>
      </c>
      <c r="E610" s="61">
        <v>0.65</v>
      </c>
      <c r="F610" s="91"/>
      <c r="G610" s="215"/>
      <c r="H610" s="91"/>
      <c r="I610" s="215"/>
      <c r="J610" s="91"/>
      <c r="K610" s="91"/>
    </row>
    <row r="611" spans="1:11" x14ac:dyDescent="0.25">
      <c r="A611" s="98"/>
      <c r="B611" s="215" t="s">
        <v>46</v>
      </c>
      <c r="C611" s="91"/>
      <c r="D611" s="216">
        <v>0.16</v>
      </c>
      <c r="E611" s="61">
        <v>0.16</v>
      </c>
      <c r="F611" s="26"/>
      <c r="H611" s="26"/>
      <c r="J611" s="26"/>
      <c r="K611" s="205"/>
    </row>
    <row r="612" spans="1:11" x14ac:dyDescent="0.25">
      <c r="A612" s="98"/>
      <c r="B612" s="215" t="s">
        <v>70</v>
      </c>
      <c r="C612" s="91"/>
      <c r="D612" s="216">
        <v>8</v>
      </c>
      <c r="E612" s="61">
        <v>8</v>
      </c>
      <c r="F612" s="26"/>
      <c r="H612" s="26"/>
      <c r="J612" s="26"/>
      <c r="K612" s="205"/>
    </row>
    <row r="613" spans="1:11" x14ac:dyDescent="0.25">
      <c r="A613" s="98"/>
      <c r="B613" s="215" t="s">
        <v>36</v>
      </c>
      <c r="C613" s="91"/>
      <c r="D613" s="216">
        <v>2</v>
      </c>
      <c r="E613" s="61">
        <v>2</v>
      </c>
      <c r="F613" s="26"/>
      <c r="H613" s="26"/>
      <c r="J613" s="26"/>
      <c r="K613" s="205"/>
    </row>
    <row r="614" spans="1:11" x14ac:dyDescent="0.25">
      <c r="A614" s="98"/>
      <c r="B614" s="215" t="s">
        <v>33</v>
      </c>
      <c r="C614" s="91"/>
      <c r="D614" s="216"/>
      <c r="E614" s="61">
        <v>94.4</v>
      </c>
      <c r="F614" s="26"/>
      <c r="H614" s="26"/>
      <c r="J614" s="26"/>
      <c r="K614" s="205"/>
    </row>
    <row r="615" spans="1:11" x14ac:dyDescent="0.25">
      <c r="A615" s="98" t="s">
        <v>446</v>
      </c>
      <c r="C615" s="28">
        <v>140</v>
      </c>
      <c r="D615" s="203"/>
      <c r="E615" s="204"/>
      <c r="F615" s="29">
        <v>2.8613445378151261</v>
      </c>
      <c r="G615" s="203">
        <v>4.4831932773109244</v>
      </c>
      <c r="H615" s="29">
        <v>19.079999999999998</v>
      </c>
      <c r="I615" s="203">
        <v>128.1</v>
      </c>
      <c r="J615" s="29">
        <v>16.96</v>
      </c>
      <c r="K615" s="205" t="s">
        <v>270</v>
      </c>
    </row>
    <row r="616" spans="1:11" x14ac:dyDescent="0.25">
      <c r="A616" s="98"/>
      <c r="B616" s="8" t="s">
        <v>105</v>
      </c>
      <c r="C616" s="28"/>
      <c r="D616" s="203">
        <v>159.6</v>
      </c>
      <c r="E616" s="204">
        <v>119.7</v>
      </c>
      <c r="F616" s="29"/>
      <c r="G616" s="203"/>
      <c r="H616" s="29"/>
      <c r="I616" s="203"/>
      <c r="J616" s="29"/>
      <c r="K616" s="205"/>
    </row>
    <row r="617" spans="1:11" x14ac:dyDescent="0.25">
      <c r="A617" s="98"/>
      <c r="B617" s="8" t="s">
        <v>129</v>
      </c>
      <c r="C617" s="28"/>
      <c r="D617" s="203">
        <v>22.12</v>
      </c>
      <c r="E617" s="204">
        <v>21</v>
      </c>
      <c r="F617" s="29"/>
      <c r="G617" s="203"/>
      <c r="H617" s="29"/>
      <c r="I617" s="203"/>
      <c r="J617" s="29"/>
      <c r="K617" s="205"/>
    </row>
    <row r="618" spans="1:11" x14ac:dyDescent="0.25">
      <c r="A618" s="98"/>
      <c r="B618" s="8" t="s">
        <v>44</v>
      </c>
      <c r="C618" s="28"/>
      <c r="D618" s="203">
        <v>5</v>
      </c>
      <c r="E618" s="204">
        <v>5</v>
      </c>
      <c r="F618" s="29"/>
      <c r="G618" s="203"/>
      <c r="H618" s="29"/>
      <c r="I618" s="203"/>
      <c r="J618" s="29"/>
      <c r="K618" s="205"/>
    </row>
    <row r="619" spans="1:11" x14ac:dyDescent="0.25">
      <c r="A619" s="98"/>
      <c r="B619" s="13" t="s">
        <v>147</v>
      </c>
      <c r="C619" s="28"/>
      <c r="D619" s="203">
        <v>0.52</v>
      </c>
      <c r="E619" s="204">
        <v>0.52</v>
      </c>
      <c r="F619" s="29"/>
      <c r="G619" s="203"/>
      <c r="H619" s="29"/>
      <c r="I619" s="203"/>
      <c r="J619" s="29"/>
      <c r="K619" s="205"/>
    </row>
    <row r="620" spans="1:11" x14ac:dyDescent="0.25">
      <c r="A620" s="98" t="s">
        <v>203</v>
      </c>
      <c r="C620" s="28">
        <v>180</v>
      </c>
      <c r="D620" s="29"/>
      <c r="E620" s="203"/>
      <c r="F620" s="203">
        <v>0.14000000000000001</v>
      </c>
      <c r="G620" s="29">
        <v>0.14000000000000001</v>
      </c>
      <c r="H620" s="203">
        <v>25.09</v>
      </c>
      <c r="I620" s="29">
        <v>103.14</v>
      </c>
      <c r="J620" s="203">
        <v>0.81</v>
      </c>
      <c r="K620" s="205" t="s">
        <v>277</v>
      </c>
    </row>
    <row r="621" spans="1:11" x14ac:dyDescent="0.25">
      <c r="A621" s="98"/>
      <c r="B621" s="8" t="s">
        <v>145</v>
      </c>
      <c r="C621" s="28"/>
      <c r="D621" s="29">
        <v>34</v>
      </c>
      <c r="E621" s="203">
        <v>28</v>
      </c>
      <c r="F621" s="203"/>
      <c r="G621" s="29"/>
      <c r="H621" s="203"/>
      <c r="I621" s="29"/>
      <c r="J621" s="26"/>
      <c r="K621" s="205"/>
    </row>
    <row r="622" spans="1:11" x14ac:dyDescent="0.25">
      <c r="A622" s="98"/>
      <c r="B622" s="8" t="s">
        <v>144</v>
      </c>
      <c r="C622" s="28"/>
      <c r="D622" s="29">
        <v>6</v>
      </c>
      <c r="E622" s="203">
        <v>6</v>
      </c>
      <c r="F622" s="203"/>
      <c r="G622" s="29"/>
      <c r="H622" s="203"/>
      <c r="I622" s="29"/>
      <c r="J622" s="26"/>
      <c r="K622" s="205"/>
    </row>
    <row r="623" spans="1:11" x14ac:dyDescent="0.25">
      <c r="A623" s="98"/>
      <c r="B623" s="8" t="s">
        <v>49</v>
      </c>
      <c r="C623" s="28"/>
      <c r="D623" s="29">
        <v>183</v>
      </c>
      <c r="E623" s="203">
        <v>183</v>
      </c>
      <c r="F623" s="203"/>
      <c r="G623" s="29"/>
      <c r="H623" s="203"/>
      <c r="I623" s="29"/>
      <c r="J623" s="26"/>
      <c r="K623" s="205"/>
    </row>
    <row r="624" spans="1:11" ht="32.25" thickBot="1" x14ac:dyDescent="0.3">
      <c r="A624" s="392" t="s">
        <v>161</v>
      </c>
      <c r="B624" s="20"/>
      <c r="C624" s="69">
        <v>45</v>
      </c>
      <c r="D624" s="55">
        <v>45</v>
      </c>
      <c r="E624" s="52">
        <v>45</v>
      </c>
      <c r="F624" s="52">
        <v>2.9729729729729724</v>
      </c>
      <c r="G624" s="55">
        <v>0.54054054054054046</v>
      </c>
      <c r="H624" s="52">
        <v>17.837837837837839</v>
      </c>
      <c r="I624" s="55">
        <v>89.189189189189179</v>
      </c>
      <c r="J624" s="52"/>
      <c r="K624" s="51" t="s">
        <v>278</v>
      </c>
    </row>
    <row r="625" spans="1:11" s="37" customFormat="1" ht="16.5" thickBot="1" x14ac:dyDescent="0.3">
      <c r="A625" s="196" t="s">
        <v>28</v>
      </c>
      <c r="B625" s="31"/>
      <c r="C625" s="32">
        <f>C579+190+C603+C615+C620+C624</f>
        <v>695</v>
      </c>
      <c r="D625" s="62"/>
      <c r="E625" s="34"/>
      <c r="F625" s="35">
        <f>SUM(F578:F624)</f>
        <v>19.418517510788096</v>
      </c>
      <c r="G625" s="35">
        <f>SUM(G578:G624)</f>
        <v>17.636733817851464</v>
      </c>
      <c r="H625" s="35">
        <f>SUM(H578:H624)</f>
        <v>88.674837837837842</v>
      </c>
      <c r="I625" s="35">
        <f>SUM(I578:I624)</f>
        <v>597.20918918918915</v>
      </c>
      <c r="J625" s="35">
        <f>SUM(J578:J624)</f>
        <v>34.42</v>
      </c>
      <c r="K625" s="35"/>
    </row>
    <row r="626" spans="1:11" ht="21" customHeight="1" x14ac:dyDescent="0.25">
      <c r="A626" s="98"/>
      <c r="B626" s="116" t="s">
        <v>192</v>
      </c>
      <c r="C626" s="24"/>
      <c r="D626" s="14"/>
      <c r="E626" s="17"/>
      <c r="F626" s="29"/>
      <c r="G626" s="17"/>
      <c r="H626" s="29"/>
      <c r="I626" s="17"/>
      <c r="K626" s="140"/>
    </row>
    <row r="627" spans="1:11" x14ac:dyDescent="0.25">
      <c r="A627" s="381" t="s">
        <v>42</v>
      </c>
      <c r="B627" s="224"/>
      <c r="C627" s="151">
        <v>120</v>
      </c>
      <c r="D627" s="339">
        <v>100</v>
      </c>
      <c r="E627" s="84">
        <v>100</v>
      </c>
      <c r="F627" s="365">
        <v>0.48</v>
      </c>
      <c r="G627" s="157">
        <v>0.48</v>
      </c>
      <c r="H627" s="365">
        <v>11.76</v>
      </c>
      <c r="I627" s="157">
        <v>56.4</v>
      </c>
      <c r="J627" s="365">
        <v>3.5999999999999997E-2</v>
      </c>
      <c r="K627" s="47" t="s">
        <v>113</v>
      </c>
    </row>
    <row r="628" spans="1:11" x14ac:dyDescent="0.25">
      <c r="A628" s="381" t="s">
        <v>259</v>
      </c>
      <c r="B628" s="366"/>
      <c r="C628" s="157"/>
      <c r="D628" s="339"/>
      <c r="E628" s="84"/>
      <c r="F628" s="365"/>
      <c r="G628" s="157"/>
      <c r="H628" s="365"/>
      <c r="I628" s="157"/>
      <c r="J628" s="367"/>
      <c r="K628" s="47" t="s">
        <v>283</v>
      </c>
    </row>
    <row r="629" spans="1:11" x14ac:dyDescent="0.25">
      <c r="A629" s="369" t="s">
        <v>163</v>
      </c>
      <c r="B629" s="142"/>
      <c r="C629" s="241" t="s">
        <v>71</v>
      </c>
      <c r="D629" s="339"/>
      <c r="E629" s="84"/>
      <c r="F629" s="339">
        <v>13.94</v>
      </c>
      <c r="G629" s="84">
        <v>24.83</v>
      </c>
      <c r="H629" s="339">
        <v>2.64</v>
      </c>
      <c r="I629" s="84">
        <v>289.66000000000003</v>
      </c>
      <c r="J629" s="339">
        <v>0.28000000000000003</v>
      </c>
      <c r="K629" s="50" t="s">
        <v>287</v>
      </c>
    </row>
    <row r="630" spans="1:11" x14ac:dyDescent="0.25">
      <c r="A630" s="369"/>
      <c r="B630" s="48" t="s">
        <v>43</v>
      </c>
      <c r="C630" s="241"/>
      <c r="D630" s="339">
        <v>114</v>
      </c>
      <c r="E630" s="84">
        <v>95</v>
      </c>
      <c r="F630" s="339"/>
      <c r="G630" s="84"/>
      <c r="H630" s="339"/>
      <c r="I630" s="84"/>
      <c r="J630" s="339"/>
      <c r="K630" s="50"/>
    </row>
    <row r="631" spans="1:11" x14ac:dyDescent="0.25">
      <c r="A631" s="369"/>
      <c r="B631" s="142" t="s">
        <v>129</v>
      </c>
      <c r="C631" s="241"/>
      <c r="D631" s="339">
        <v>60</v>
      </c>
      <c r="E631" s="84">
        <v>60</v>
      </c>
      <c r="F631" s="339"/>
      <c r="G631" s="84"/>
      <c r="H631" s="339"/>
      <c r="I631" s="84"/>
      <c r="J631" s="339"/>
      <c r="K631" s="50"/>
    </row>
    <row r="632" spans="1:11" x14ac:dyDescent="0.25">
      <c r="A632" s="369"/>
      <c r="B632" s="142" t="s">
        <v>151</v>
      </c>
      <c r="C632" s="241"/>
      <c r="D632" s="339"/>
      <c r="E632" s="84">
        <v>155</v>
      </c>
      <c r="F632" s="339"/>
      <c r="G632" s="84"/>
      <c r="H632" s="339"/>
      <c r="I632" s="84"/>
      <c r="J632" s="339"/>
      <c r="K632" s="50"/>
    </row>
    <row r="633" spans="1:11" x14ac:dyDescent="0.25">
      <c r="A633" s="369"/>
      <c r="B633" s="142" t="s">
        <v>44</v>
      </c>
      <c r="C633" s="241"/>
      <c r="D633" s="339">
        <v>2.5</v>
      </c>
      <c r="E633" s="84">
        <v>2.5</v>
      </c>
      <c r="F633" s="339"/>
      <c r="G633" s="84"/>
      <c r="H633" s="339"/>
      <c r="I633" s="84"/>
      <c r="J633" s="339"/>
      <c r="K633" s="50"/>
    </row>
    <row r="634" spans="1:11" x14ac:dyDescent="0.25">
      <c r="A634" s="369"/>
      <c r="B634" s="142" t="s">
        <v>147</v>
      </c>
      <c r="C634" s="241"/>
      <c r="D634" s="339">
        <v>0.4</v>
      </c>
      <c r="E634" s="84">
        <v>0.4</v>
      </c>
      <c r="F634" s="339"/>
      <c r="G634" s="84"/>
      <c r="H634" s="339"/>
      <c r="I634" s="84"/>
      <c r="J634" s="339"/>
      <c r="K634" s="50"/>
    </row>
    <row r="635" spans="1:11" x14ac:dyDescent="0.25">
      <c r="A635" s="369"/>
      <c r="B635" s="142" t="s">
        <v>152</v>
      </c>
      <c r="C635" s="241"/>
      <c r="D635" s="339"/>
      <c r="E635" s="84">
        <v>150</v>
      </c>
      <c r="F635" s="339"/>
      <c r="G635" s="84"/>
      <c r="H635" s="339"/>
      <c r="I635" s="84"/>
      <c r="J635" s="339"/>
      <c r="K635" s="50"/>
    </row>
    <row r="636" spans="1:11" ht="30" x14ac:dyDescent="0.25">
      <c r="A636" s="369" t="s">
        <v>139</v>
      </c>
      <c r="B636" s="159"/>
      <c r="C636" s="85">
        <v>30</v>
      </c>
      <c r="D636" s="339">
        <v>30</v>
      </c>
      <c r="E636" s="84">
        <v>30</v>
      </c>
      <c r="F636" s="339">
        <v>2.2822822822822819</v>
      </c>
      <c r="G636" s="84">
        <v>0.24024024024024024</v>
      </c>
      <c r="H636" s="339">
        <v>14.774774774774775</v>
      </c>
      <c r="I636" s="84">
        <v>70.570570570570567</v>
      </c>
      <c r="J636" s="339">
        <v>0</v>
      </c>
      <c r="K636" s="47" t="s">
        <v>273</v>
      </c>
    </row>
    <row r="637" spans="1:11" x14ac:dyDescent="0.25">
      <c r="A637" s="98" t="s">
        <v>200</v>
      </c>
      <c r="C637" s="28" t="s">
        <v>187</v>
      </c>
      <c r="D637" s="29"/>
      <c r="E637" s="203"/>
      <c r="F637" s="29">
        <v>0.61</v>
      </c>
      <c r="G637" s="203">
        <v>0.25</v>
      </c>
      <c r="H637" s="29">
        <v>6.68</v>
      </c>
      <c r="I637" s="203">
        <v>31.38</v>
      </c>
      <c r="J637" s="29">
        <v>90</v>
      </c>
      <c r="K637" s="205" t="s">
        <v>205</v>
      </c>
    </row>
    <row r="638" spans="1:11" ht="18" customHeight="1" x14ac:dyDescent="0.25">
      <c r="A638" s="98"/>
      <c r="B638" s="8" t="s">
        <v>204</v>
      </c>
      <c r="C638" s="28"/>
      <c r="D638" s="29">
        <v>18.399999999999999</v>
      </c>
      <c r="E638" s="203">
        <v>18</v>
      </c>
      <c r="F638" s="199"/>
      <c r="G638" s="28"/>
      <c r="H638" s="199"/>
      <c r="I638" s="28"/>
      <c r="J638" s="199"/>
      <c r="K638" s="205"/>
    </row>
    <row r="639" spans="1:11" ht="18" customHeight="1" x14ac:dyDescent="0.25">
      <c r="A639" s="98"/>
      <c r="B639" s="8" t="s">
        <v>46</v>
      </c>
      <c r="C639" s="28"/>
      <c r="D639" s="29">
        <v>6</v>
      </c>
      <c r="E639" s="203">
        <v>6</v>
      </c>
      <c r="F639" s="199"/>
      <c r="G639" s="28"/>
      <c r="H639" s="199"/>
      <c r="I639" s="28"/>
      <c r="J639" s="199"/>
      <c r="K639" s="205"/>
    </row>
    <row r="640" spans="1:11" ht="18" customHeight="1" thickBot="1" x14ac:dyDescent="0.3">
      <c r="A640" s="98"/>
      <c r="B640" s="8" t="s">
        <v>49</v>
      </c>
      <c r="C640" s="69"/>
      <c r="D640" s="29">
        <v>180</v>
      </c>
      <c r="E640" s="203">
        <v>180</v>
      </c>
      <c r="F640" s="199"/>
      <c r="G640" s="28"/>
      <c r="H640" s="199"/>
      <c r="I640" s="28"/>
      <c r="J640" s="199"/>
      <c r="K640" s="205"/>
    </row>
    <row r="641" spans="1:11" s="37" customFormat="1" ht="16.5" thickBot="1" x14ac:dyDescent="0.3">
      <c r="A641" s="196" t="s">
        <v>28</v>
      </c>
      <c r="B641" s="31"/>
      <c r="C641" s="436">
        <f>C627+C629+C636+186</f>
        <v>486</v>
      </c>
      <c r="D641" s="33"/>
      <c r="E641" s="34"/>
      <c r="F641" s="35">
        <f>SUM(F626:F640)</f>
        <v>17.312282282282283</v>
      </c>
      <c r="G641" s="35">
        <f t="shared" ref="G641:J641" si="19">SUM(G626:G640)</f>
        <v>25.800240240240239</v>
      </c>
      <c r="H641" s="35">
        <f t="shared" si="19"/>
        <v>35.854774774774775</v>
      </c>
      <c r="I641" s="35">
        <f t="shared" si="19"/>
        <v>448.01057057057056</v>
      </c>
      <c r="J641" s="35">
        <f t="shared" si="19"/>
        <v>90.316000000000003</v>
      </c>
      <c r="K641" s="36"/>
    </row>
    <row r="642" spans="1:11" s="37" customFormat="1" ht="16.5" thickBot="1" x14ac:dyDescent="0.3">
      <c r="A642" s="196" t="s">
        <v>47</v>
      </c>
      <c r="B642" s="63"/>
      <c r="C642" s="32">
        <f>C572+C577+C625+C641</f>
        <v>1805</v>
      </c>
      <c r="D642" s="35"/>
      <c r="E642" s="35"/>
      <c r="F642" s="35">
        <f>F572+F577+F625+F641</f>
        <v>56.395304297574882</v>
      </c>
      <c r="G642" s="35">
        <f>G572+G577+G625+G641</f>
        <v>64.690457541575185</v>
      </c>
      <c r="H642" s="35">
        <f>H572+H577+H625+H641</f>
        <v>219.2396126126126</v>
      </c>
      <c r="I642" s="35">
        <f>I572+I577+I625+I641</f>
        <v>1715.0784384384383</v>
      </c>
      <c r="J642" s="35">
        <f>J572+J577+J625+J641</f>
        <v>128.24600000000001</v>
      </c>
      <c r="K642" s="35"/>
    </row>
    <row r="643" spans="1:11" x14ac:dyDescent="0.25">
      <c r="A643" s="388"/>
      <c r="B643" s="9"/>
      <c r="C643" s="9"/>
      <c r="D643" s="334"/>
      <c r="E643" s="334"/>
      <c r="F643" s="9"/>
      <c r="G643" s="9"/>
      <c r="H643" s="9"/>
      <c r="I643" s="9"/>
      <c r="J643" s="9"/>
      <c r="K643" s="9"/>
    </row>
    <row r="644" spans="1:11" ht="16.5" thickBot="1" x14ac:dyDescent="0.3">
      <c r="A644" s="390" t="s">
        <v>174</v>
      </c>
      <c r="B644" s="13"/>
      <c r="C644" s="13"/>
      <c r="D644" s="14"/>
      <c r="I644" s="68"/>
      <c r="J644" s="68"/>
      <c r="K644" s="20"/>
    </row>
    <row r="645" spans="1:11" ht="34.5" customHeight="1" thickBot="1" x14ac:dyDescent="0.3">
      <c r="A645" s="504" t="s">
        <v>242</v>
      </c>
      <c r="B645" s="500" t="s">
        <v>372</v>
      </c>
      <c r="C645" s="500" t="s">
        <v>368</v>
      </c>
      <c r="D645" s="190" t="s">
        <v>369</v>
      </c>
      <c r="E645" s="105" t="s">
        <v>370</v>
      </c>
      <c r="F645" s="497" t="s">
        <v>5</v>
      </c>
      <c r="G645" s="498"/>
      <c r="H645" s="499"/>
      <c r="I645" s="190" t="s">
        <v>371</v>
      </c>
      <c r="J645" s="190" t="s">
        <v>6</v>
      </c>
      <c r="K645" s="188" t="s">
        <v>7</v>
      </c>
    </row>
    <row r="646" spans="1:11" ht="16.5" thickBot="1" x14ac:dyDescent="0.3">
      <c r="A646" s="505"/>
      <c r="B646" s="501"/>
      <c r="C646" s="501"/>
      <c r="D646" s="255" t="s">
        <v>8</v>
      </c>
      <c r="E646" s="255" t="s">
        <v>9</v>
      </c>
      <c r="F646" s="255" t="s">
        <v>10</v>
      </c>
      <c r="G646" s="255" t="s">
        <v>11</v>
      </c>
      <c r="H646" s="257" t="s">
        <v>12</v>
      </c>
      <c r="I646" s="257" t="s">
        <v>13</v>
      </c>
      <c r="J646" s="257" t="s">
        <v>14</v>
      </c>
      <c r="K646" s="267"/>
    </row>
    <row r="647" spans="1:11" x14ac:dyDescent="0.25">
      <c r="A647" s="391"/>
      <c r="B647" s="107" t="s">
        <v>15</v>
      </c>
      <c r="C647" s="24"/>
      <c r="D647" s="186"/>
      <c r="E647" s="25"/>
      <c r="F647" s="67"/>
      <c r="G647" s="25"/>
      <c r="H647" s="67"/>
      <c r="I647" s="25"/>
      <c r="J647" s="67"/>
      <c r="K647" s="205"/>
    </row>
    <row r="648" spans="1:11" ht="31.5" x14ac:dyDescent="0.25">
      <c r="A648" s="98" t="s">
        <v>184</v>
      </c>
      <c r="C648" s="28" t="s">
        <v>186</v>
      </c>
      <c r="D648" s="29"/>
      <c r="E648" s="203"/>
      <c r="F648" s="29">
        <v>7.44</v>
      </c>
      <c r="G648" s="203">
        <v>8.07</v>
      </c>
      <c r="H648" s="29">
        <v>33.799999999999997</v>
      </c>
      <c r="I648" s="203">
        <v>238.71</v>
      </c>
      <c r="J648" s="29">
        <v>0.86</v>
      </c>
      <c r="K648" s="205" t="s">
        <v>82</v>
      </c>
    </row>
    <row r="649" spans="1:11" x14ac:dyDescent="0.25">
      <c r="A649" s="98"/>
      <c r="B649" s="2" t="s">
        <v>69</v>
      </c>
      <c r="C649" s="28"/>
      <c r="D649" s="29">
        <v>22.5</v>
      </c>
      <c r="E649" s="203">
        <v>22.5</v>
      </c>
      <c r="F649" s="29"/>
      <c r="G649" s="203"/>
      <c r="H649" s="29"/>
      <c r="I649" s="203"/>
      <c r="J649" s="29"/>
      <c r="K649" s="205"/>
    </row>
    <row r="650" spans="1:11" x14ac:dyDescent="0.25">
      <c r="A650" s="98"/>
      <c r="B650" s="8" t="s">
        <v>19</v>
      </c>
      <c r="C650" s="28"/>
      <c r="D650" s="29">
        <v>158</v>
      </c>
      <c r="E650" s="203">
        <v>158</v>
      </c>
      <c r="F650" s="29"/>
      <c r="G650" s="203"/>
      <c r="H650" s="29"/>
      <c r="I650" s="203"/>
      <c r="J650" s="29"/>
      <c r="K650" s="205"/>
    </row>
    <row r="651" spans="1:11" x14ac:dyDescent="0.25">
      <c r="A651" s="98"/>
      <c r="B651" s="8" t="s">
        <v>21</v>
      </c>
      <c r="C651" s="28"/>
      <c r="D651" s="29">
        <v>2.5</v>
      </c>
      <c r="E651" s="203">
        <v>2.5</v>
      </c>
      <c r="F651" s="29"/>
      <c r="G651" s="203"/>
      <c r="H651" s="29"/>
      <c r="I651" s="203"/>
      <c r="J651" s="29"/>
      <c r="K651" s="205"/>
    </row>
    <row r="652" spans="1:11" x14ac:dyDescent="0.25">
      <c r="A652" s="98"/>
      <c r="B652" s="8" t="s">
        <v>147</v>
      </c>
      <c r="C652" s="28"/>
      <c r="D652" s="29">
        <v>0.5</v>
      </c>
      <c r="E652" s="203">
        <v>0.5</v>
      </c>
      <c r="F652" s="29"/>
      <c r="G652" s="203"/>
      <c r="H652" s="29"/>
      <c r="I652" s="203"/>
      <c r="J652" s="29"/>
      <c r="K652" s="205"/>
    </row>
    <row r="653" spans="1:11" x14ac:dyDescent="0.25">
      <c r="A653" s="98"/>
      <c r="B653" s="13" t="s">
        <v>22</v>
      </c>
      <c r="C653" s="28"/>
      <c r="D653" s="29">
        <v>3</v>
      </c>
      <c r="E653" s="203">
        <v>3</v>
      </c>
      <c r="F653" s="29"/>
      <c r="G653" s="203"/>
      <c r="H653" s="29"/>
      <c r="I653" s="203"/>
      <c r="J653" s="29"/>
      <c r="K653" s="205"/>
    </row>
    <row r="654" spans="1:11" x14ac:dyDescent="0.25">
      <c r="A654" s="110" t="s">
        <v>50</v>
      </c>
      <c r="B654" s="48"/>
      <c r="C654" s="189" t="s">
        <v>187</v>
      </c>
      <c r="D654" s="166"/>
      <c r="E654" s="167"/>
      <c r="F654" s="86">
        <v>3.6702000000000004</v>
      </c>
      <c r="G654" s="46">
        <v>3.1896</v>
      </c>
      <c r="H654" s="86">
        <v>10.87</v>
      </c>
      <c r="I654" s="46">
        <v>90.78</v>
      </c>
      <c r="J654" s="86">
        <v>1.43</v>
      </c>
      <c r="K654" s="50" t="s">
        <v>274</v>
      </c>
    </row>
    <row r="655" spans="1:11" x14ac:dyDescent="0.25">
      <c r="A655" s="110"/>
      <c r="B655" s="48" t="s">
        <v>51</v>
      </c>
      <c r="C655" s="189"/>
      <c r="D655" s="86">
        <v>2</v>
      </c>
      <c r="E655" s="46">
        <v>2</v>
      </c>
      <c r="F655" s="86"/>
      <c r="G655" s="46"/>
      <c r="H655" s="86"/>
      <c r="I655" s="46"/>
      <c r="J655" s="86"/>
      <c r="K655" s="50"/>
    </row>
    <row r="656" spans="1:11" x14ac:dyDescent="0.25">
      <c r="A656" s="110"/>
      <c r="B656" s="48" t="s">
        <v>21</v>
      </c>
      <c r="C656" s="189"/>
      <c r="D656" s="86">
        <v>6</v>
      </c>
      <c r="E656" s="46">
        <v>6</v>
      </c>
      <c r="F656" s="86"/>
      <c r="G656" s="46"/>
      <c r="H656" s="86"/>
      <c r="I656" s="46"/>
      <c r="J656" s="86"/>
      <c r="K656" s="50"/>
    </row>
    <row r="657" spans="1:13" x14ac:dyDescent="0.25">
      <c r="A657" s="110"/>
      <c r="B657" s="48" t="s">
        <v>19</v>
      </c>
      <c r="C657" s="189"/>
      <c r="D657" s="86">
        <v>110</v>
      </c>
      <c r="E657" s="46">
        <v>110</v>
      </c>
      <c r="F657" s="86"/>
      <c r="G657" s="46"/>
      <c r="H657" s="86"/>
      <c r="I657" s="46"/>
      <c r="J657" s="86"/>
      <c r="K657" s="50"/>
    </row>
    <row r="658" spans="1:13" x14ac:dyDescent="0.25">
      <c r="A658" s="110"/>
      <c r="B658" s="48" t="s">
        <v>20</v>
      </c>
      <c r="C658" s="189"/>
      <c r="D658" s="86">
        <v>80</v>
      </c>
      <c r="E658" s="46">
        <v>80</v>
      </c>
      <c r="F658" s="86"/>
      <c r="G658" s="46"/>
      <c r="H658" s="86"/>
      <c r="I658" s="46"/>
      <c r="J658" s="86"/>
      <c r="K658" s="50"/>
    </row>
    <row r="659" spans="1:13" ht="27" customHeight="1" x14ac:dyDescent="0.25">
      <c r="A659" s="110" t="s">
        <v>143</v>
      </c>
      <c r="C659" s="28" t="s">
        <v>26</v>
      </c>
      <c r="D659" s="19"/>
      <c r="E659" s="26"/>
      <c r="F659" s="206">
        <v>2.2922522522522524</v>
      </c>
      <c r="G659" s="203">
        <v>4.5008708708708705</v>
      </c>
      <c r="H659" s="29">
        <v>15.49</v>
      </c>
      <c r="I659" s="206">
        <v>111.67867867867868</v>
      </c>
      <c r="J659" s="206"/>
      <c r="K659" s="205" t="s">
        <v>290</v>
      </c>
    </row>
    <row r="660" spans="1:13" x14ac:dyDescent="0.25">
      <c r="A660" s="98"/>
      <c r="B660" s="8" t="s">
        <v>27</v>
      </c>
      <c r="C660" s="28"/>
      <c r="D660" s="206">
        <v>30</v>
      </c>
      <c r="E660" s="203">
        <v>30</v>
      </c>
      <c r="F660" s="206"/>
      <c r="G660" s="203"/>
      <c r="H660" s="203"/>
      <c r="I660" s="206"/>
      <c r="J660" s="206"/>
      <c r="K660" s="205"/>
    </row>
    <row r="661" spans="1:13" ht="16.5" thickBot="1" x14ac:dyDescent="0.3">
      <c r="A661" s="98"/>
      <c r="B661" s="8" t="s">
        <v>22</v>
      </c>
      <c r="C661" s="28"/>
      <c r="D661" s="206">
        <v>5</v>
      </c>
      <c r="E661" s="203">
        <v>5</v>
      </c>
      <c r="F661" s="203" t="s">
        <v>3</v>
      </c>
      <c r="G661" s="204"/>
      <c r="H661" s="204"/>
      <c r="I661" s="203"/>
      <c r="J661" s="29"/>
      <c r="K661" s="205"/>
    </row>
    <row r="662" spans="1:13" s="37" customFormat="1" ht="16.5" thickBot="1" x14ac:dyDescent="0.3">
      <c r="A662" s="196" t="s">
        <v>28</v>
      </c>
      <c r="B662" s="31"/>
      <c r="C662" s="32">
        <f>183+186+35</f>
        <v>404</v>
      </c>
      <c r="D662" s="62"/>
      <c r="E662" s="34"/>
      <c r="F662" s="35">
        <f>SUM(F648:F661)</f>
        <v>13.402452252252253</v>
      </c>
      <c r="G662" s="35">
        <f>SUM(G648:G661)</f>
        <v>15.760470870870872</v>
      </c>
      <c r="H662" s="35">
        <f>SUM(H648:H661)</f>
        <v>60.16</v>
      </c>
      <c r="I662" s="35">
        <f>SUM(I648:I661)</f>
        <v>441.1686786786787</v>
      </c>
      <c r="J662" s="35">
        <f>SUM(J648:J661)</f>
        <v>2.29</v>
      </c>
      <c r="K662" s="35"/>
    </row>
    <row r="663" spans="1:13" x14ac:dyDescent="0.25">
      <c r="A663" s="98"/>
      <c r="B663" s="103" t="s">
        <v>29</v>
      </c>
      <c r="C663" s="28"/>
      <c r="D663" s="29"/>
      <c r="E663" s="17"/>
      <c r="F663" s="29"/>
      <c r="G663" s="203"/>
      <c r="H663" s="29"/>
      <c r="I663" s="17"/>
      <c r="J663" s="29"/>
      <c r="K663" s="205"/>
    </row>
    <row r="664" spans="1:13" x14ac:dyDescent="0.25">
      <c r="A664" s="98" t="s">
        <v>120</v>
      </c>
      <c r="B664" s="215"/>
      <c r="C664" s="60">
        <v>180</v>
      </c>
      <c r="D664" s="72"/>
      <c r="E664" s="72"/>
      <c r="F664" s="61">
        <v>5.22</v>
      </c>
      <c r="G664" s="71">
        <v>4.5</v>
      </c>
      <c r="H664" s="61">
        <v>7.56</v>
      </c>
      <c r="I664" s="61">
        <v>92</v>
      </c>
      <c r="J664" s="72">
        <v>0.54</v>
      </c>
      <c r="K664" s="205" t="s">
        <v>110</v>
      </c>
    </row>
    <row r="665" spans="1:13" ht="16.5" thickBot="1" x14ac:dyDescent="0.3">
      <c r="A665" s="110" t="s">
        <v>412</v>
      </c>
      <c r="B665" s="8" t="s">
        <v>126</v>
      </c>
      <c r="C665" s="60"/>
      <c r="D665" s="269">
        <v>185</v>
      </c>
      <c r="E665" s="269">
        <v>180</v>
      </c>
      <c r="F665" s="61"/>
      <c r="G665" s="71"/>
      <c r="H665" s="61"/>
      <c r="I665" s="61"/>
      <c r="J665" s="72"/>
      <c r="K665" s="205"/>
      <c r="M665" s="358"/>
    </row>
    <row r="666" spans="1:13" s="37" customFormat="1" ht="16.5" thickBot="1" x14ac:dyDescent="0.3">
      <c r="A666" s="196" t="s">
        <v>28</v>
      </c>
      <c r="B666" s="31"/>
      <c r="C666" s="32">
        <v>180</v>
      </c>
      <c r="D666" s="62"/>
      <c r="E666" s="38"/>
      <c r="F666" s="35">
        <f>SUM(F664:F665)</f>
        <v>5.22</v>
      </c>
      <c r="G666" s="35">
        <f t="shared" ref="G666:J666" si="20">SUM(G664:G665)</f>
        <v>4.5</v>
      </c>
      <c r="H666" s="35">
        <f t="shared" si="20"/>
        <v>7.56</v>
      </c>
      <c r="I666" s="35">
        <f t="shared" si="20"/>
        <v>92</v>
      </c>
      <c r="J666" s="35">
        <f t="shared" si="20"/>
        <v>0.54</v>
      </c>
      <c r="K666" s="36"/>
      <c r="M666" s="358"/>
    </row>
    <row r="667" spans="1:13" x14ac:dyDescent="0.25">
      <c r="A667" s="391"/>
      <c r="B667" s="107" t="s">
        <v>30</v>
      </c>
      <c r="C667" s="24"/>
      <c r="D667" s="186"/>
      <c r="E667" s="73"/>
      <c r="F667" s="186"/>
      <c r="G667" s="17"/>
      <c r="H667" s="186"/>
      <c r="I667" s="17"/>
      <c r="K667" s="18"/>
      <c r="M667" s="358"/>
    </row>
    <row r="668" spans="1:13" s="117" customFormat="1" ht="39" customHeight="1" x14ac:dyDescent="0.25">
      <c r="A668" s="182" t="s">
        <v>471</v>
      </c>
      <c r="B668" s="13"/>
      <c r="C668" s="39">
        <v>50</v>
      </c>
      <c r="D668" s="99"/>
      <c r="E668" s="99"/>
      <c r="F668" s="40">
        <v>0.35</v>
      </c>
      <c r="G668" s="99">
        <v>0.05</v>
      </c>
      <c r="H668" s="40">
        <v>0.95</v>
      </c>
      <c r="I668" s="99">
        <v>6</v>
      </c>
      <c r="J668" s="40">
        <v>2.4500000000000002</v>
      </c>
      <c r="K668" s="465" t="s">
        <v>473</v>
      </c>
      <c r="M668" s="358"/>
    </row>
    <row r="669" spans="1:13" s="117" customFormat="1" ht="16.5" customHeight="1" x14ac:dyDescent="0.25">
      <c r="A669" s="182"/>
      <c r="B669" s="13" t="s">
        <v>472</v>
      </c>
      <c r="C669" s="39"/>
      <c r="D669" s="99">
        <v>51</v>
      </c>
      <c r="E669" s="99">
        <v>50</v>
      </c>
      <c r="F669" s="40"/>
      <c r="G669" s="99"/>
      <c r="H669" s="40"/>
      <c r="I669" s="99"/>
      <c r="J669" s="40"/>
      <c r="K669" s="99"/>
      <c r="M669" s="358"/>
    </row>
    <row r="670" spans="1:13" ht="51" customHeight="1" x14ac:dyDescent="0.25">
      <c r="A670" s="110" t="s">
        <v>355</v>
      </c>
      <c r="B670" s="48"/>
      <c r="C670" s="189" t="s">
        <v>338</v>
      </c>
      <c r="D670" s="86"/>
      <c r="E670" s="46"/>
      <c r="F670" s="86">
        <v>3.2357</v>
      </c>
      <c r="G670" s="46">
        <v>5.1923000000000004</v>
      </c>
      <c r="H670" s="86">
        <v>5.0679999999999987</v>
      </c>
      <c r="I670" s="46">
        <v>84.800000000000011</v>
      </c>
      <c r="J670" s="86">
        <v>9.5399999999999991</v>
      </c>
      <c r="K670" s="50" t="s">
        <v>288</v>
      </c>
      <c r="M670" s="358"/>
    </row>
    <row r="671" spans="1:13" s="117" customFormat="1" x14ac:dyDescent="0.25">
      <c r="A671" s="384"/>
      <c r="B671" s="208" t="s">
        <v>146</v>
      </c>
      <c r="C671" s="78"/>
      <c r="D671" s="29">
        <v>45</v>
      </c>
      <c r="E671" s="203">
        <v>36</v>
      </c>
      <c r="F671" s="209"/>
      <c r="G671" s="210"/>
      <c r="H671" s="209"/>
      <c r="I671" s="210"/>
      <c r="J671" s="209"/>
      <c r="K671" s="211"/>
    </row>
    <row r="672" spans="1:13" s="117" customFormat="1" x14ac:dyDescent="0.25">
      <c r="A672" s="384"/>
      <c r="B672" s="208" t="s">
        <v>105</v>
      </c>
      <c r="C672" s="78"/>
      <c r="D672" s="29">
        <v>28.73</v>
      </c>
      <c r="E672" s="203">
        <v>21.6</v>
      </c>
      <c r="F672" s="209"/>
      <c r="G672" s="210"/>
      <c r="H672" s="209"/>
      <c r="I672" s="210"/>
      <c r="J672" s="362"/>
      <c r="K672" s="211"/>
    </row>
    <row r="673" spans="1:11" s="117" customFormat="1" x14ac:dyDescent="0.25">
      <c r="A673" s="384"/>
      <c r="B673" s="208" t="s">
        <v>64</v>
      </c>
      <c r="C673" s="78"/>
      <c r="D673" s="29">
        <v>9</v>
      </c>
      <c r="E673" s="203">
        <v>7.2</v>
      </c>
      <c r="F673" s="209"/>
      <c r="G673" s="210"/>
      <c r="H673" s="209"/>
      <c r="I673" s="210"/>
      <c r="J673" s="362"/>
      <c r="K673" s="211"/>
    </row>
    <row r="674" spans="1:11" s="117" customFormat="1" ht="12.75" customHeight="1" x14ac:dyDescent="0.25">
      <c r="A674" s="384"/>
      <c r="B674" s="208" t="s">
        <v>83</v>
      </c>
      <c r="C674" s="78"/>
      <c r="D674" s="29">
        <v>8.57</v>
      </c>
      <c r="E674" s="203">
        <v>7.2</v>
      </c>
      <c r="F674" s="209"/>
      <c r="G674" s="210"/>
      <c r="H674" s="209"/>
      <c r="I674" s="210"/>
      <c r="J674" s="362"/>
      <c r="K674" s="211"/>
    </row>
    <row r="675" spans="1:11" s="117" customFormat="1" ht="12" customHeight="1" x14ac:dyDescent="0.25">
      <c r="A675" s="384"/>
      <c r="B675" s="208" t="s">
        <v>36</v>
      </c>
      <c r="C675" s="78"/>
      <c r="D675" s="29">
        <v>3.6</v>
      </c>
      <c r="E675" s="203">
        <v>3.6</v>
      </c>
      <c r="F675" s="209"/>
      <c r="G675" s="210"/>
      <c r="H675" s="209"/>
      <c r="I675" s="210"/>
      <c r="J675" s="362"/>
      <c r="K675" s="211"/>
    </row>
    <row r="676" spans="1:11" s="117" customFormat="1" ht="14.25" customHeight="1" x14ac:dyDescent="0.25">
      <c r="A676" s="384"/>
      <c r="B676" s="363" t="s">
        <v>147</v>
      </c>
      <c r="C676" s="78"/>
      <c r="D676" s="29">
        <v>0.6</v>
      </c>
      <c r="E676" s="203">
        <v>0.6</v>
      </c>
      <c r="F676" s="209"/>
      <c r="G676" s="210"/>
      <c r="H676" s="209"/>
      <c r="I676" s="210"/>
      <c r="J676" s="362"/>
      <c r="K676" s="211"/>
    </row>
    <row r="677" spans="1:11" s="117" customFormat="1" x14ac:dyDescent="0.25">
      <c r="A677" s="384"/>
      <c r="B677" s="208" t="s">
        <v>108</v>
      </c>
      <c r="C677" s="78"/>
      <c r="D677" s="29">
        <v>140</v>
      </c>
      <c r="E677" s="203">
        <v>140</v>
      </c>
      <c r="F677" s="209"/>
      <c r="G677" s="210"/>
      <c r="H677" s="209"/>
      <c r="I677" s="210"/>
      <c r="J677" s="362"/>
      <c r="K677" s="211"/>
    </row>
    <row r="678" spans="1:11" s="117" customFormat="1" x14ac:dyDescent="0.25">
      <c r="A678" s="384"/>
      <c r="B678" s="8" t="s">
        <v>218</v>
      </c>
      <c r="C678" s="43"/>
      <c r="D678" s="29">
        <v>11.97</v>
      </c>
      <c r="E678" s="203">
        <v>11.4</v>
      </c>
      <c r="F678" s="209"/>
      <c r="G678" s="210"/>
      <c r="H678" s="209"/>
      <c r="I678" s="210"/>
      <c r="J678" s="362"/>
      <c r="K678" s="211"/>
    </row>
    <row r="679" spans="1:11" s="117" customFormat="1" x14ac:dyDescent="0.25">
      <c r="A679" s="384"/>
      <c r="B679" s="8" t="s">
        <v>216</v>
      </c>
      <c r="C679" s="43"/>
      <c r="D679" s="29">
        <v>11.97</v>
      </c>
      <c r="E679" s="203">
        <v>11.4</v>
      </c>
      <c r="F679" s="209"/>
      <c r="G679" s="210"/>
      <c r="H679" s="209"/>
      <c r="I679" s="210"/>
      <c r="J679" s="362"/>
      <c r="K679" s="211"/>
    </row>
    <row r="680" spans="1:11" s="117" customFormat="1" x14ac:dyDescent="0.25">
      <c r="A680" s="384"/>
      <c r="B680" s="8" t="s">
        <v>83</v>
      </c>
      <c r="C680" s="43"/>
      <c r="D680" s="29">
        <v>1.19</v>
      </c>
      <c r="E680" s="203">
        <v>1</v>
      </c>
      <c r="F680" s="209"/>
      <c r="G680" s="210"/>
      <c r="H680" s="209"/>
      <c r="I680" s="210"/>
      <c r="J680" s="362"/>
      <c r="K680" s="211"/>
    </row>
    <row r="681" spans="1:11" s="117" customFormat="1" x14ac:dyDescent="0.25">
      <c r="A681" s="384"/>
      <c r="B681" s="8" t="s">
        <v>43</v>
      </c>
      <c r="C681" s="43"/>
      <c r="D681" s="29">
        <v>0.96</v>
      </c>
      <c r="E681" s="203">
        <v>0.8</v>
      </c>
      <c r="F681" s="209"/>
      <c r="G681" s="210"/>
      <c r="H681" s="209"/>
      <c r="I681" s="210"/>
      <c r="J681" s="362"/>
      <c r="K681" s="211"/>
    </row>
    <row r="682" spans="1:11" s="117" customFormat="1" x14ac:dyDescent="0.25">
      <c r="A682" s="384"/>
      <c r="B682" s="8" t="s">
        <v>353</v>
      </c>
      <c r="C682" s="43"/>
      <c r="D682" s="29">
        <v>1</v>
      </c>
      <c r="E682" s="203">
        <v>1</v>
      </c>
      <c r="F682" s="209"/>
      <c r="G682" s="210"/>
      <c r="H682" s="209"/>
      <c r="I682" s="210"/>
      <c r="J682" s="362"/>
      <c r="K682" s="211"/>
    </row>
    <row r="683" spans="1:11" s="117" customFormat="1" x14ac:dyDescent="0.25">
      <c r="A683" s="384"/>
      <c r="B683" s="13" t="s">
        <v>147</v>
      </c>
      <c r="C683" s="43"/>
      <c r="D683" s="29">
        <v>0.1</v>
      </c>
      <c r="E683" s="203">
        <v>0.1</v>
      </c>
      <c r="F683" s="209"/>
      <c r="G683" s="210"/>
      <c r="H683" s="209"/>
      <c r="I683" s="210"/>
      <c r="J683" s="362"/>
      <c r="K683" s="211"/>
    </row>
    <row r="684" spans="1:11" s="117" customFormat="1" x14ac:dyDescent="0.25">
      <c r="A684" s="384"/>
      <c r="B684" s="8" t="s">
        <v>38</v>
      </c>
      <c r="C684" s="43"/>
      <c r="D684" s="29"/>
      <c r="E684" s="203">
        <v>14.3</v>
      </c>
      <c r="F684" s="209"/>
      <c r="G684" s="210"/>
      <c r="H684" s="209"/>
      <c r="I684" s="210"/>
      <c r="J684" s="362"/>
      <c r="K684" s="211"/>
    </row>
    <row r="685" spans="1:11" s="117" customFormat="1" x14ac:dyDescent="0.25">
      <c r="A685" s="384"/>
      <c r="B685" s="8" t="s">
        <v>135</v>
      </c>
      <c r="C685" s="43"/>
      <c r="D685" s="29"/>
      <c r="E685" s="203">
        <v>10</v>
      </c>
      <c r="F685" s="209"/>
      <c r="G685" s="210"/>
      <c r="H685" s="209"/>
      <c r="I685" s="210"/>
      <c r="J685" s="362"/>
      <c r="K685" s="211"/>
    </row>
    <row r="686" spans="1:11" s="117" customFormat="1" x14ac:dyDescent="0.25">
      <c r="A686" s="384"/>
      <c r="B686" s="208" t="s">
        <v>54</v>
      </c>
      <c r="C686" s="78"/>
      <c r="D686" s="29">
        <v>7</v>
      </c>
      <c r="E686" s="203">
        <v>7</v>
      </c>
      <c r="F686" s="209"/>
      <c r="G686" s="210"/>
      <c r="H686" s="209"/>
      <c r="I686" s="210"/>
      <c r="J686" s="362"/>
      <c r="K686" s="211"/>
    </row>
    <row r="687" spans="1:11" ht="30" x14ac:dyDescent="0.25">
      <c r="A687" s="110" t="s">
        <v>339</v>
      </c>
      <c r="B687" s="131"/>
      <c r="C687" s="189" t="s">
        <v>132</v>
      </c>
      <c r="D687" s="86"/>
      <c r="E687" s="46"/>
      <c r="F687" s="86">
        <v>7.1814</v>
      </c>
      <c r="G687" s="46">
        <v>7.0926</v>
      </c>
      <c r="H687" s="86">
        <v>8.3415999999999997</v>
      </c>
      <c r="I687" s="46">
        <v>125.85</v>
      </c>
      <c r="J687" s="86">
        <v>0.53</v>
      </c>
      <c r="K687" s="47" t="s">
        <v>344</v>
      </c>
    </row>
    <row r="688" spans="1:11" x14ac:dyDescent="0.25">
      <c r="A688" s="155"/>
      <c r="B688" s="48" t="s">
        <v>327</v>
      </c>
      <c r="C688" s="189"/>
      <c r="D688" s="86">
        <v>39.9</v>
      </c>
      <c r="E688" s="46">
        <v>38</v>
      </c>
      <c r="F688" s="131"/>
      <c r="G688" s="47"/>
      <c r="H688" s="131"/>
      <c r="I688" s="47"/>
      <c r="J688" s="222"/>
      <c r="K688" s="47"/>
    </row>
    <row r="689" spans="1:11" x14ac:dyDescent="0.25">
      <c r="A689" s="155"/>
      <c r="B689" s="48" t="s">
        <v>216</v>
      </c>
      <c r="C689" s="189"/>
      <c r="D689" s="86">
        <v>39.9</v>
      </c>
      <c r="E689" s="46">
        <v>38</v>
      </c>
      <c r="F689" s="131"/>
      <c r="G689" s="47"/>
      <c r="H689" s="131"/>
      <c r="I689" s="47"/>
      <c r="J689" s="131"/>
      <c r="K689" s="47"/>
    </row>
    <row r="690" spans="1:11" x14ac:dyDescent="0.25">
      <c r="A690" s="155"/>
      <c r="B690" s="48" t="s">
        <v>83</v>
      </c>
      <c r="C690" s="189"/>
      <c r="D690" s="86">
        <v>24</v>
      </c>
      <c r="E690" s="46">
        <v>20</v>
      </c>
      <c r="F690" s="131"/>
      <c r="G690" s="47"/>
      <c r="H690" s="131"/>
      <c r="I690" s="128"/>
      <c r="J690" s="222"/>
      <c r="K690" s="47"/>
    </row>
    <row r="691" spans="1:11" x14ac:dyDescent="0.25">
      <c r="A691" s="155"/>
      <c r="B691" s="361" t="s">
        <v>104</v>
      </c>
      <c r="C691" s="189"/>
      <c r="D691" s="86">
        <v>2</v>
      </c>
      <c r="E691" s="46">
        <v>2</v>
      </c>
      <c r="F691" s="131"/>
      <c r="G691" s="47"/>
      <c r="H691" s="131"/>
      <c r="I691" s="128"/>
      <c r="J691" s="222"/>
      <c r="K691" s="47"/>
    </row>
    <row r="692" spans="1:11" x14ac:dyDescent="0.25">
      <c r="A692" s="155"/>
      <c r="B692" s="361" t="s">
        <v>343</v>
      </c>
      <c r="C692" s="189"/>
      <c r="D692" s="86"/>
      <c r="E692" s="46">
        <v>10</v>
      </c>
      <c r="F692" s="131"/>
      <c r="G692" s="47"/>
      <c r="H692" s="131"/>
      <c r="I692" s="128"/>
      <c r="J692" s="222"/>
      <c r="K692" s="47"/>
    </row>
    <row r="693" spans="1:11" x14ac:dyDescent="0.25">
      <c r="A693" s="155"/>
      <c r="B693" s="48" t="s">
        <v>171</v>
      </c>
      <c r="C693" s="189"/>
      <c r="D693" s="86">
        <v>8</v>
      </c>
      <c r="E693" s="46">
        <v>8</v>
      </c>
      <c r="F693" s="131"/>
      <c r="G693" s="47"/>
      <c r="H693" s="131"/>
      <c r="I693" s="128"/>
      <c r="J693" s="222"/>
      <c r="K693" s="47"/>
    </row>
    <row r="694" spans="1:11" x14ac:dyDescent="0.25">
      <c r="A694" s="155"/>
      <c r="B694" s="48" t="s">
        <v>108</v>
      </c>
      <c r="C694" s="189"/>
      <c r="D694" s="86">
        <v>12</v>
      </c>
      <c r="E694" s="46">
        <v>12</v>
      </c>
      <c r="F694" s="131"/>
      <c r="G694" s="47"/>
      <c r="H694" s="131"/>
      <c r="I694" s="128"/>
      <c r="J694" s="222"/>
      <c r="K694" s="47"/>
    </row>
    <row r="695" spans="1:11" x14ac:dyDescent="0.25">
      <c r="A695" s="155"/>
      <c r="B695" s="48" t="s">
        <v>147</v>
      </c>
      <c r="C695" s="189"/>
      <c r="D695" s="86">
        <v>0.6</v>
      </c>
      <c r="E695" s="46">
        <v>0.6</v>
      </c>
      <c r="F695" s="131"/>
      <c r="G695" s="47"/>
      <c r="H695" s="131"/>
      <c r="I695" s="128"/>
      <c r="J695" s="222"/>
      <c r="K695" s="47"/>
    </row>
    <row r="696" spans="1:11" x14ac:dyDescent="0.25">
      <c r="A696" s="155"/>
      <c r="B696" s="48" t="s">
        <v>217</v>
      </c>
      <c r="C696" s="189"/>
      <c r="D696" s="86">
        <v>4</v>
      </c>
      <c r="E696" s="46">
        <v>4</v>
      </c>
      <c r="F696" s="131"/>
      <c r="G696" s="47"/>
      <c r="H696" s="131"/>
      <c r="I696" s="128"/>
      <c r="J696" s="222"/>
      <c r="K696" s="47"/>
    </row>
    <row r="697" spans="1:11" x14ac:dyDescent="0.25">
      <c r="A697" s="155"/>
      <c r="B697" s="48" t="s">
        <v>38</v>
      </c>
      <c r="C697" s="189"/>
      <c r="D697" s="86"/>
      <c r="E697" s="46">
        <v>72</v>
      </c>
      <c r="F697" s="131"/>
      <c r="G697" s="47"/>
      <c r="H697" s="131"/>
      <c r="I697" s="128"/>
      <c r="J697" s="222"/>
      <c r="K697" s="47"/>
    </row>
    <row r="698" spans="1:11" x14ac:dyDescent="0.25">
      <c r="A698" s="155"/>
      <c r="B698" s="48" t="s">
        <v>104</v>
      </c>
      <c r="C698" s="189"/>
      <c r="D698" s="86">
        <v>2</v>
      </c>
      <c r="E698" s="46">
        <v>2</v>
      </c>
      <c r="F698" s="131"/>
      <c r="G698" s="47"/>
      <c r="H698" s="131"/>
      <c r="I698" s="128"/>
      <c r="J698" s="222"/>
      <c r="K698" s="47"/>
    </row>
    <row r="699" spans="1:11" x14ac:dyDescent="0.25">
      <c r="A699" s="155"/>
      <c r="B699" s="48" t="s">
        <v>342</v>
      </c>
      <c r="C699" s="189"/>
      <c r="D699" s="86"/>
      <c r="E699" s="232">
        <v>60</v>
      </c>
      <c r="F699" s="131"/>
      <c r="G699" s="47"/>
      <c r="H699" s="131"/>
      <c r="I699" s="128"/>
      <c r="J699" s="222"/>
      <c r="K699" s="47"/>
    </row>
    <row r="700" spans="1:11" x14ac:dyDescent="0.25">
      <c r="A700" s="383"/>
      <c r="B700" s="215" t="s">
        <v>341</v>
      </c>
      <c r="C700" s="91"/>
      <c r="D700" s="7"/>
      <c r="E700" s="236"/>
      <c r="F700" s="215"/>
      <c r="G700" s="91"/>
      <c r="H700" s="215"/>
      <c r="I700" s="91"/>
      <c r="J700" s="215"/>
      <c r="K700" s="91"/>
    </row>
    <row r="701" spans="1:11" ht="18.75" customHeight="1" x14ac:dyDescent="0.25">
      <c r="A701" s="383"/>
      <c r="B701" s="48" t="s">
        <v>108</v>
      </c>
      <c r="C701" s="91"/>
      <c r="D701" s="216">
        <v>20</v>
      </c>
      <c r="E701" s="61">
        <v>20</v>
      </c>
      <c r="F701" s="215"/>
      <c r="G701" s="91"/>
      <c r="H701" s="215"/>
      <c r="I701" s="91"/>
      <c r="J701" s="215"/>
      <c r="K701" s="91"/>
    </row>
    <row r="702" spans="1:11" x14ac:dyDescent="0.25">
      <c r="A702" s="383"/>
      <c r="B702" s="215" t="s">
        <v>44</v>
      </c>
      <c r="C702" s="91"/>
      <c r="D702" s="216">
        <v>0.9</v>
      </c>
      <c r="E702" s="61">
        <v>0.9</v>
      </c>
      <c r="F702" s="215"/>
      <c r="G702" s="91"/>
      <c r="H702" s="215"/>
      <c r="I702" s="91"/>
      <c r="J702" s="215"/>
      <c r="K702" s="91"/>
    </row>
    <row r="703" spans="1:11" x14ac:dyDescent="0.25">
      <c r="A703" s="383"/>
      <c r="B703" s="215" t="s">
        <v>217</v>
      </c>
      <c r="C703" s="91"/>
      <c r="D703" s="216">
        <v>0.9</v>
      </c>
      <c r="E703" s="61">
        <v>0.9</v>
      </c>
      <c r="F703" s="215"/>
      <c r="G703" s="91"/>
      <c r="H703" s="215"/>
      <c r="I703" s="91"/>
      <c r="J703" s="215"/>
      <c r="K703" s="91"/>
    </row>
    <row r="704" spans="1:11" x14ac:dyDescent="0.25">
      <c r="A704" s="383"/>
      <c r="B704" s="215" t="s">
        <v>64</v>
      </c>
      <c r="C704" s="91"/>
      <c r="D704" s="216">
        <v>1.5</v>
      </c>
      <c r="E704" s="61">
        <v>1.2</v>
      </c>
      <c r="F704" s="215"/>
      <c r="G704" s="91"/>
      <c r="H704" s="215"/>
      <c r="I704" s="91"/>
      <c r="J704" s="215"/>
      <c r="K704" s="91"/>
    </row>
    <row r="705" spans="1:11" x14ac:dyDescent="0.25">
      <c r="A705" s="383"/>
      <c r="B705" s="215" t="s">
        <v>83</v>
      </c>
      <c r="C705" s="91"/>
      <c r="D705" s="216">
        <v>0.72</v>
      </c>
      <c r="E705" s="61">
        <v>0.6</v>
      </c>
      <c r="F705" s="215"/>
      <c r="G705" s="91"/>
      <c r="H705" s="215"/>
      <c r="I705" s="91"/>
      <c r="J705" s="215"/>
      <c r="K705" s="91"/>
    </row>
    <row r="706" spans="1:11" x14ac:dyDescent="0.25">
      <c r="A706" s="383"/>
      <c r="B706" s="215" t="s">
        <v>114</v>
      </c>
      <c r="C706" s="91"/>
      <c r="D706" s="216">
        <v>1.25</v>
      </c>
      <c r="E706" s="61">
        <v>1.25</v>
      </c>
      <c r="F706" s="215"/>
      <c r="G706" s="91"/>
      <c r="H706" s="215"/>
      <c r="I706" s="91"/>
      <c r="J706" s="215"/>
      <c r="K706" s="91"/>
    </row>
    <row r="707" spans="1:11" x14ac:dyDescent="0.25">
      <c r="A707" s="383"/>
      <c r="B707" s="215" t="s">
        <v>104</v>
      </c>
      <c r="C707" s="91"/>
      <c r="D707" s="216">
        <v>0.3</v>
      </c>
      <c r="E707" s="61">
        <v>0.3</v>
      </c>
      <c r="F707" s="215"/>
      <c r="G707" s="91"/>
      <c r="H707" s="215"/>
      <c r="I707" s="91"/>
      <c r="J707" s="215"/>
      <c r="K707" s="91"/>
    </row>
    <row r="708" spans="1:11" x14ac:dyDescent="0.25">
      <c r="A708" s="383"/>
      <c r="B708" s="215" t="s">
        <v>147</v>
      </c>
      <c r="C708" s="91"/>
      <c r="D708" s="216">
        <v>0.2</v>
      </c>
      <c r="E708" s="61">
        <v>0.2</v>
      </c>
      <c r="F708" s="215"/>
      <c r="G708" s="91"/>
      <c r="H708" s="215"/>
      <c r="I708" s="91"/>
      <c r="J708" s="215"/>
      <c r="K708" s="91"/>
    </row>
    <row r="709" spans="1:11" x14ac:dyDescent="0.25">
      <c r="A709" s="383"/>
      <c r="B709" s="215" t="s">
        <v>46</v>
      </c>
      <c r="C709" s="91"/>
      <c r="D709" s="216">
        <v>0.2</v>
      </c>
      <c r="E709" s="61">
        <v>0.2</v>
      </c>
      <c r="F709" s="215"/>
      <c r="G709" s="91"/>
      <c r="H709" s="215"/>
      <c r="I709" s="91"/>
      <c r="J709" s="215"/>
      <c r="K709" s="91"/>
    </row>
    <row r="710" spans="1:11" x14ac:dyDescent="0.25">
      <c r="A710" s="383"/>
      <c r="B710" s="215" t="s">
        <v>340</v>
      </c>
      <c r="C710" s="91"/>
      <c r="D710" s="7"/>
      <c r="E710" s="338">
        <v>20</v>
      </c>
      <c r="F710" s="215"/>
      <c r="G710" s="91"/>
      <c r="H710" s="215"/>
      <c r="I710" s="91"/>
      <c r="J710" s="215"/>
      <c r="K710" s="91"/>
    </row>
    <row r="711" spans="1:11" x14ac:dyDescent="0.25">
      <c r="A711" s="159" t="s">
        <v>398</v>
      </c>
      <c r="B711" s="159"/>
      <c r="C711" s="85">
        <v>130</v>
      </c>
      <c r="D711" s="159"/>
      <c r="E711" s="160"/>
      <c r="F711" s="234">
        <v>11.79</v>
      </c>
      <c r="G711" s="85">
        <v>2.96</v>
      </c>
      <c r="H711" s="234">
        <v>30.29</v>
      </c>
      <c r="I711" s="85">
        <v>196.94</v>
      </c>
      <c r="J711" s="234"/>
      <c r="K711" s="160" t="s">
        <v>400</v>
      </c>
    </row>
    <row r="712" spans="1:11" x14ac:dyDescent="0.25">
      <c r="A712" s="159"/>
      <c r="B712" s="159" t="s">
        <v>399</v>
      </c>
      <c r="C712" s="160"/>
      <c r="D712" s="339">
        <v>66.3</v>
      </c>
      <c r="E712" s="84">
        <v>65</v>
      </c>
      <c r="F712" s="159"/>
      <c r="G712" s="160"/>
      <c r="H712" s="159"/>
      <c r="I712" s="160"/>
      <c r="J712" s="159"/>
      <c r="K712" s="160"/>
    </row>
    <row r="713" spans="1:11" x14ac:dyDescent="0.25">
      <c r="A713" s="159"/>
      <c r="B713" s="159" t="s">
        <v>162</v>
      </c>
      <c r="C713" s="160"/>
      <c r="D713" s="339">
        <v>0.5</v>
      </c>
      <c r="E713" s="84">
        <v>0.5</v>
      </c>
      <c r="F713" s="159"/>
      <c r="G713" s="160"/>
      <c r="H713" s="159"/>
      <c r="I713" s="160"/>
      <c r="J713" s="159"/>
      <c r="K713" s="160"/>
    </row>
    <row r="714" spans="1:11" x14ac:dyDescent="0.25">
      <c r="A714" s="159"/>
      <c r="B714" s="159" t="s">
        <v>108</v>
      </c>
      <c r="C714" s="160"/>
      <c r="D714" s="339">
        <v>163</v>
      </c>
      <c r="E714" s="84">
        <v>163</v>
      </c>
      <c r="F714" s="159"/>
      <c r="G714" s="160"/>
      <c r="H714" s="159"/>
      <c r="I714" s="160"/>
      <c r="J714" s="159"/>
      <c r="K714" s="160"/>
    </row>
    <row r="715" spans="1:11" x14ac:dyDescent="0.25">
      <c r="A715" s="159"/>
      <c r="B715" s="159" t="s">
        <v>44</v>
      </c>
      <c r="C715" s="160"/>
      <c r="D715" s="339">
        <v>2.4</v>
      </c>
      <c r="E715" s="84">
        <v>2.4</v>
      </c>
      <c r="F715" s="159"/>
      <c r="G715" s="160"/>
      <c r="H715" s="159"/>
      <c r="I715" s="160"/>
      <c r="J715" s="159"/>
      <c r="K715" s="160"/>
    </row>
    <row r="716" spans="1:11" x14ac:dyDescent="0.25">
      <c r="A716" s="98" t="s">
        <v>229</v>
      </c>
      <c r="C716" s="28">
        <v>180</v>
      </c>
      <c r="D716" s="29"/>
      <c r="E716" s="203"/>
      <c r="F716" s="29">
        <v>0.4</v>
      </c>
      <c r="G716" s="203">
        <v>1.7999999999999999E-2</v>
      </c>
      <c r="H716" s="29">
        <v>16.600000000000001</v>
      </c>
      <c r="I716" s="203">
        <v>68.2</v>
      </c>
      <c r="J716" s="29">
        <v>2.44</v>
      </c>
      <c r="K716" s="205" t="s">
        <v>235</v>
      </c>
    </row>
    <row r="717" spans="1:11" x14ac:dyDescent="0.25">
      <c r="A717" s="98"/>
      <c r="B717" s="8" t="s">
        <v>230</v>
      </c>
      <c r="C717" s="28"/>
      <c r="D717" s="29">
        <v>18.399999999999999</v>
      </c>
      <c r="E717" s="203">
        <v>18</v>
      </c>
      <c r="F717" s="29"/>
      <c r="G717" s="203"/>
      <c r="H717" s="29"/>
      <c r="I717" s="203"/>
      <c r="K717" s="205"/>
    </row>
    <row r="718" spans="1:11" x14ac:dyDescent="0.25">
      <c r="A718" s="98"/>
      <c r="B718" s="48" t="s">
        <v>154</v>
      </c>
      <c r="C718" s="189"/>
      <c r="D718" s="86"/>
      <c r="E718" s="46">
        <v>28.8</v>
      </c>
      <c r="F718" s="29"/>
      <c r="G718" s="203"/>
      <c r="H718" s="29"/>
      <c r="I718" s="203"/>
      <c r="K718" s="205"/>
    </row>
    <row r="719" spans="1:11" x14ac:dyDescent="0.25">
      <c r="A719" s="98"/>
      <c r="B719" s="8" t="s">
        <v>46</v>
      </c>
      <c r="C719" s="28"/>
      <c r="D719" s="29">
        <v>6</v>
      </c>
      <c r="E719" s="203">
        <v>6</v>
      </c>
      <c r="F719" s="29"/>
      <c r="G719" s="203"/>
      <c r="H719" s="29"/>
      <c r="I719" s="203"/>
      <c r="K719" s="205"/>
    </row>
    <row r="720" spans="1:11" x14ac:dyDescent="0.25">
      <c r="A720" s="98"/>
      <c r="B720" s="8" t="s">
        <v>49</v>
      </c>
      <c r="C720" s="28"/>
      <c r="D720" s="29">
        <v>183</v>
      </c>
      <c r="E720" s="203">
        <v>183</v>
      </c>
      <c r="F720" s="29"/>
      <c r="G720" s="203"/>
      <c r="H720" s="29"/>
      <c r="I720" s="203"/>
      <c r="K720" s="205"/>
    </row>
    <row r="721" spans="1:11" ht="30" x14ac:dyDescent="0.25">
      <c r="A721" s="424" t="s">
        <v>139</v>
      </c>
      <c r="C721" s="28">
        <v>20</v>
      </c>
      <c r="D721" s="29">
        <v>20</v>
      </c>
      <c r="E721" s="203">
        <v>20</v>
      </c>
      <c r="F721" s="203">
        <v>1.52</v>
      </c>
      <c r="G721" s="203">
        <v>0.16</v>
      </c>
      <c r="H721" s="29">
        <v>9.84</v>
      </c>
      <c r="I721" s="203">
        <v>47</v>
      </c>
      <c r="J721" s="29">
        <v>2.2000000000000002E-2</v>
      </c>
      <c r="K721" s="211" t="s">
        <v>273</v>
      </c>
    </row>
    <row r="722" spans="1:11" ht="32.25" thickBot="1" x14ac:dyDescent="0.3">
      <c r="A722" s="392" t="s">
        <v>161</v>
      </c>
      <c r="B722" s="20"/>
      <c r="C722" s="69">
        <v>45</v>
      </c>
      <c r="D722" s="55">
        <v>45</v>
      </c>
      <c r="E722" s="52">
        <v>45</v>
      </c>
      <c r="F722" s="55">
        <v>2.9729729729729724</v>
      </c>
      <c r="G722" s="52">
        <v>0.54054054054054046</v>
      </c>
      <c r="H722" s="55">
        <v>17.837837837837839</v>
      </c>
      <c r="I722" s="52">
        <v>89.189189189189179</v>
      </c>
      <c r="J722" s="55"/>
      <c r="K722" s="51" t="s">
        <v>278</v>
      </c>
    </row>
    <row r="723" spans="1:11" s="37" customFormat="1" ht="16.5" thickBot="1" x14ac:dyDescent="0.3">
      <c r="A723" s="196" t="s">
        <v>28</v>
      </c>
      <c r="B723" s="31"/>
      <c r="C723" s="32">
        <f>C668+197+80+C711+C716+C721+C722</f>
        <v>702</v>
      </c>
      <c r="D723" s="62"/>
      <c r="E723" s="34"/>
      <c r="F723" s="97">
        <f>SUM(F667:F722)</f>
        <v>27.450072972972968</v>
      </c>
      <c r="G723" s="35">
        <f t="shared" ref="G723:J723" si="21">SUM(G667:G722)</f>
        <v>16.013440540540543</v>
      </c>
      <c r="H723" s="97">
        <f t="shared" si="21"/>
        <v>88.927437837837843</v>
      </c>
      <c r="I723" s="35">
        <f t="shared" si="21"/>
        <v>617.97918918918913</v>
      </c>
      <c r="J723" s="97">
        <f t="shared" si="21"/>
        <v>14.981999999999998</v>
      </c>
      <c r="K723" s="36"/>
    </row>
    <row r="724" spans="1:11" x14ac:dyDescent="0.25">
      <c r="A724" s="98"/>
      <c r="B724" s="364" t="s">
        <v>192</v>
      </c>
      <c r="C724" s="28"/>
      <c r="D724" s="29"/>
      <c r="E724" s="203"/>
      <c r="F724" s="29"/>
      <c r="G724" s="203"/>
      <c r="H724" s="29"/>
      <c r="I724" s="203"/>
      <c r="J724" s="29"/>
      <c r="K724" s="18"/>
    </row>
    <row r="725" spans="1:11" x14ac:dyDescent="0.25">
      <c r="A725" s="155" t="s">
        <v>392</v>
      </c>
      <c r="B725" s="131"/>
      <c r="C725" s="189">
        <v>180</v>
      </c>
      <c r="D725" s="86">
        <v>180</v>
      </c>
      <c r="E725" s="46">
        <v>180</v>
      </c>
      <c r="F725" s="129">
        <v>0.9</v>
      </c>
      <c r="G725" s="130">
        <v>0</v>
      </c>
      <c r="H725" s="129">
        <v>18.18</v>
      </c>
      <c r="I725" s="130">
        <v>76.319999999999993</v>
      </c>
      <c r="J725" s="129">
        <v>1.9799999999999998E-2</v>
      </c>
      <c r="K725" s="170" t="s">
        <v>281</v>
      </c>
    </row>
    <row r="726" spans="1:11" ht="33.75" customHeight="1" x14ac:dyDescent="0.25">
      <c r="A726" s="384" t="s">
        <v>463</v>
      </c>
      <c r="B726" s="479"/>
      <c r="C726" s="189" t="s">
        <v>165</v>
      </c>
      <c r="D726" s="478"/>
      <c r="E726" s="26"/>
      <c r="F726" s="439">
        <v>16.71</v>
      </c>
      <c r="G726" s="46">
        <v>15.510000000000002</v>
      </c>
      <c r="H726" s="439">
        <v>39.07</v>
      </c>
      <c r="I726" s="46">
        <v>360.2</v>
      </c>
      <c r="J726" s="439">
        <v>0.34</v>
      </c>
      <c r="K726" s="47" t="s">
        <v>464</v>
      </c>
    </row>
    <row r="727" spans="1:11" ht="19.899999999999999" customHeight="1" x14ac:dyDescent="0.25">
      <c r="A727" s="384"/>
      <c r="B727" s="479" t="s">
        <v>57</v>
      </c>
      <c r="C727" s="78"/>
      <c r="D727" s="468">
        <v>121.2</v>
      </c>
      <c r="E727" s="203">
        <v>120</v>
      </c>
      <c r="F727" s="480"/>
      <c r="G727" s="210"/>
      <c r="H727" s="480"/>
      <c r="I727" s="210"/>
      <c r="J727" s="480"/>
      <c r="K727" s="211"/>
    </row>
    <row r="728" spans="1:11" ht="16.899999999999999" customHeight="1" x14ac:dyDescent="0.25">
      <c r="A728" s="384"/>
      <c r="B728" s="479" t="s">
        <v>169</v>
      </c>
      <c r="C728" s="211"/>
      <c r="D728" s="468">
        <v>10.4</v>
      </c>
      <c r="E728" s="203">
        <v>10.4</v>
      </c>
      <c r="F728" s="481"/>
      <c r="G728" s="482"/>
      <c r="H728" s="481"/>
      <c r="I728" s="482"/>
      <c r="J728" s="481"/>
      <c r="K728" s="211"/>
    </row>
    <row r="729" spans="1:11" ht="21" customHeight="1" x14ac:dyDescent="0.25">
      <c r="A729" s="384"/>
      <c r="B729" s="479" t="s">
        <v>21</v>
      </c>
      <c r="C729" s="211"/>
      <c r="D729" s="468">
        <v>10.4</v>
      </c>
      <c r="E729" s="203">
        <v>10.4</v>
      </c>
      <c r="F729" s="481"/>
      <c r="G729" s="482"/>
      <c r="H729" s="481"/>
      <c r="I729" s="482"/>
      <c r="J729" s="481"/>
      <c r="K729" s="211"/>
    </row>
    <row r="730" spans="1:11" ht="10.9" customHeight="1" x14ac:dyDescent="0.25">
      <c r="A730" s="384"/>
      <c r="B730" s="479" t="s">
        <v>221</v>
      </c>
      <c r="C730" s="211"/>
      <c r="D730" s="468">
        <v>6.24</v>
      </c>
      <c r="E730" s="203">
        <v>5.2</v>
      </c>
      <c r="F730" s="481"/>
      <c r="G730" s="482"/>
      <c r="H730" s="481"/>
      <c r="I730" s="482"/>
      <c r="J730" s="481"/>
      <c r="K730" s="211"/>
    </row>
    <row r="731" spans="1:11" ht="14.45" customHeight="1" x14ac:dyDescent="0.25">
      <c r="A731" s="384"/>
      <c r="B731" s="479" t="s">
        <v>22</v>
      </c>
      <c r="C731" s="211"/>
      <c r="D731" s="468">
        <v>5</v>
      </c>
      <c r="E731" s="203">
        <v>5</v>
      </c>
      <c r="F731" s="481"/>
      <c r="G731" s="482"/>
      <c r="H731" s="481"/>
      <c r="I731" s="482"/>
      <c r="J731" s="481"/>
      <c r="K731" s="211"/>
    </row>
    <row r="732" spans="1:11" ht="12.6" customHeight="1" x14ac:dyDescent="0.25">
      <c r="A732" s="384"/>
      <c r="B732" s="479" t="s">
        <v>167</v>
      </c>
      <c r="C732" s="211"/>
      <c r="D732" s="468">
        <v>0.5</v>
      </c>
      <c r="E732" s="203">
        <v>0.5</v>
      </c>
      <c r="F732" s="481"/>
      <c r="G732" s="482"/>
      <c r="H732" s="481"/>
      <c r="I732" s="482"/>
      <c r="J732" s="481"/>
      <c r="K732" s="211"/>
    </row>
    <row r="733" spans="1:11" ht="13.15" customHeight="1" x14ac:dyDescent="0.25">
      <c r="A733" s="384"/>
      <c r="B733" s="479" t="s">
        <v>37</v>
      </c>
      <c r="C733" s="211"/>
      <c r="D733" s="468">
        <v>5.2</v>
      </c>
      <c r="E733" s="203">
        <v>5.2</v>
      </c>
      <c r="F733" s="481"/>
      <c r="G733" s="482"/>
      <c r="H733" s="481"/>
      <c r="I733" s="482"/>
      <c r="J733" s="481"/>
      <c r="K733" s="211"/>
    </row>
    <row r="734" spans="1:11" ht="12" customHeight="1" x14ac:dyDescent="0.25">
      <c r="A734" s="384"/>
      <c r="B734" s="479" t="s">
        <v>54</v>
      </c>
      <c r="C734" s="211"/>
      <c r="D734" s="468">
        <v>5.2</v>
      </c>
      <c r="E734" s="203">
        <v>5.2</v>
      </c>
      <c r="F734" s="481"/>
      <c r="G734" s="482"/>
      <c r="H734" s="481"/>
      <c r="I734" s="482"/>
      <c r="J734" s="481"/>
      <c r="K734" s="211"/>
    </row>
    <row r="735" spans="1:11" ht="14.45" customHeight="1" x14ac:dyDescent="0.25">
      <c r="A735" s="384"/>
      <c r="B735" s="479" t="s">
        <v>465</v>
      </c>
      <c r="C735" s="211"/>
      <c r="D735" s="468">
        <v>20.399999999999999</v>
      </c>
      <c r="E735" s="203">
        <v>20</v>
      </c>
      <c r="F735" s="481"/>
      <c r="G735" s="482"/>
      <c r="H735" s="481"/>
      <c r="I735" s="482"/>
      <c r="J735" s="481"/>
      <c r="K735" s="211"/>
    </row>
    <row r="736" spans="1:11" ht="34.5" customHeight="1" x14ac:dyDescent="0.25">
      <c r="A736" s="423" t="s">
        <v>45</v>
      </c>
      <c r="B736" s="48"/>
      <c r="C736" s="46" t="s">
        <v>187</v>
      </c>
      <c r="D736" s="86"/>
      <c r="E736" s="46"/>
      <c r="F736" s="86">
        <v>6.3063063063063057E-2</v>
      </c>
      <c r="G736" s="46">
        <v>1.8018018018018018E-2</v>
      </c>
      <c r="H736" s="86">
        <v>6.02</v>
      </c>
      <c r="I736" s="46">
        <v>24.1</v>
      </c>
      <c r="J736" s="86">
        <v>0.03</v>
      </c>
      <c r="K736" s="50" t="s">
        <v>466</v>
      </c>
    </row>
    <row r="737" spans="1:11" x14ac:dyDescent="0.25">
      <c r="A737" s="98"/>
      <c r="B737" s="8" t="s">
        <v>160</v>
      </c>
      <c r="C737" s="28"/>
      <c r="D737" s="29">
        <v>0.45</v>
      </c>
      <c r="E737" s="203">
        <v>0.45</v>
      </c>
      <c r="F737" s="29"/>
      <c r="G737" s="203"/>
      <c r="H737" s="29"/>
      <c r="I737" s="203"/>
      <c r="J737" s="29"/>
      <c r="K737" s="205"/>
    </row>
    <row r="738" spans="1:11" x14ac:dyDescent="0.25">
      <c r="A738" s="98"/>
      <c r="B738" s="8" t="s">
        <v>46</v>
      </c>
      <c r="C738" s="28"/>
      <c r="D738" s="29">
        <v>6</v>
      </c>
      <c r="E738" s="203">
        <v>6</v>
      </c>
      <c r="F738" s="29"/>
      <c r="G738" s="203"/>
      <c r="H738" s="29"/>
      <c r="I738" s="203"/>
      <c r="J738" s="29"/>
      <c r="K738" s="205"/>
    </row>
    <row r="739" spans="1:11" ht="16.5" thickBot="1" x14ac:dyDescent="0.3">
      <c r="A739" s="98"/>
      <c r="B739" s="8" t="s">
        <v>20</v>
      </c>
      <c r="C739" s="28"/>
      <c r="D739" s="29">
        <v>180</v>
      </c>
      <c r="E739" s="203">
        <v>180</v>
      </c>
      <c r="F739" s="29"/>
      <c r="G739" s="203"/>
      <c r="H739" s="29"/>
      <c r="I739" s="203"/>
      <c r="J739" s="29"/>
      <c r="K739" s="205"/>
    </row>
    <row r="740" spans="1:11" s="37" customFormat="1" ht="16.5" thickBot="1" x14ac:dyDescent="0.3">
      <c r="A740" s="196" t="s">
        <v>28</v>
      </c>
      <c r="B740" s="31"/>
      <c r="C740" s="156">
        <f>C725+150+186</f>
        <v>516</v>
      </c>
      <c r="D740" s="62"/>
      <c r="E740" s="34"/>
      <c r="F740" s="35">
        <f>SUM(F724:F739)</f>
        <v>17.673063063063061</v>
      </c>
      <c r="G740" s="35">
        <f t="shared" ref="G740:J740" si="22">SUM(G724:G739)</f>
        <v>15.52801801801802</v>
      </c>
      <c r="H740" s="35">
        <f t="shared" si="22"/>
        <v>63.269999999999996</v>
      </c>
      <c r="I740" s="35">
        <f t="shared" si="22"/>
        <v>460.62</v>
      </c>
      <c r="J740" s="35">
        <f t="shared" si="22"/>
        <v>0.38980000000000004</v>
      </c>
      <c r="K740" s="36"/>
    </row>
    <row r="741" spans="1:11" s="37" customFormat="1" ht="16.5" thickBot="1" x14ac:dyDescent="0.3">
      <c r="A741" s="394" t="s">
        <v>47</v>
      </c>
      <c r="B741" s="120"/>
      <c r="C741" s="231">
        <f>C662+C666+C723+C740</f>
        <v>1802</v>
      </c>
      <c r="D741" s="121"/>
      <c r="E741" s="121"/>
      <c r="F741" s="121">
        <f>F662+F666+F723+F740</f>
        <v>63.745588288288282</v>
      </c>
      <c r="G741" s="121">
        <f>G662+G666+G723+G740</f>
        <v>51.801929429429435</v>
      </c>
      <c r="H741" s="121">
        <f>H662+H666+H723+H740</f>
        <v>219.91743783783784</v>
      </c>
      <c r="I741" s="121">
        <f>I662+I666+I723+I740</f>
        <v>1611.7678678678676</v>
      </c>
      <c r="J741" s="121">
        <f>J662+J666+J723+J740</f>
        <v>18.201799999999999</v>
      </c>
      <c r="K741" s="36"/>
    </row>
    <row r="742" spans="1:11" x14ac:dyDescent="0.25">
      <c r="A742" s="183"/>
      <c r="F742" s="40"/>
      <c r="G742" s="40"/>
      <c r="H742" s="40"/>
      <c r="I742" s="40"/>
    </row>
    <row r="743" spans="1:11" ht="16.5" thickBot="1" x14ac:dyDescent="0.3">
      <c r="A743" s="390" t="s">
        <v>175</v>
      </c>
      <c r="B743" s="13"/>
      <c r="C743" s="13"/>
      <c r="D743" s="14"/>
      <c r="I743" s="68"/>
      <c r="J743" s="68"/>
      <c r="K743" s="20"/>
    </row>
    <row r="744" spans="1:11" ht="30.75" customHeight="1" thickBot="1" x14ac:dyDescent="0.3">
      <c r="A744" s="504" t="s">
        <v>242</v>
      </c>
      <c r="B744" s="500" t="s">
        <v>372</v>
      </c>
      <c r="C744" s="500" t="s">
        <v>368</v>
      </c>
      <c r="D744" s="190" t="s">
        <v>369</v>
      </c>
      <c r="E744" s="105" t="s">
        <v>370</v>
      </c>
      <c r="F744" s="497" t="s">
        <v>5</v>
      </c>
      <c r="G744" s="498"/>
      <c r="H744" s="499"/>
      <c r="I744" s="190" t="s">
        <v>371</v>
      </c>
      <c r="J744" s="190" t="s">
        <v>6</v>
      </c>
      <c r="K744" s="188" t="s">
        <v>7</v>
      </c>
    </row>
    <row r="745" spans="1:11" ht="16.5" thickBot="1" x14ac:dyDescent="0.3">
      <c r="A745" s="505"/>
      <c r="B745" s="501"/>
      <c r="C745" s="501"/>
      <c r="D745" s="255" t="s">
        <v>8</v>
      </c>
      <c r="E745" s="255" t="s">
        <v>9</v>
      </c>
      <c r="F745" s="255" t="s">
        <v>10</v>
      </c>
      <c r="G745" s="255" t="s">
        <v>11</v>
      </c>
      <c r="H745" s="257" t="s">
        <v>12</v>
      </c>
      <c r="I745" s="257" t="s">
        <v>13</v>
      </c>
      <c r="J745" s="257" t="s">
        <v>14</v>
      </c>
      <c r="K745" s="267"/>
    </row>
    <row r="746" spans="1:11" x14ac:dyDescent="0.25">
      <c r="A746" s="391"/>
      <c r="B746" s="107" t="s">
        <v>15</v>
      </c>
      <c r="C746" s="24"/>
      <c r="D746" s="186"/>
      <c r="E746" s="25"/>
      <c r="F746" s="67"/>
      <c r="G746" s="25"/>
      <c r="H746" s="67"/>
      <c r="I746" s="25"/>
      <c r="J746" s="67"/>
      <c r="K746" s="18"/>
    </row>
    <row r="747" spans="1:11" ht="31.5" x14ac:dyDescent="0.25">
      <c r="A747" s="98" t="s">
        <v>414</v>
      </c>
      <c r="C747" s="28" t="s">
        <v>186</v>
      </c>
      <c r="D747" s="29"/>
      <c r="E747" s="203"/>
      <c r="F747" s="29">
        <v>7.73</v>
      </c>
      <c r="G747" s="203">
        <v>5.6</v>
      </c>
      <c r="H747" s="29">
        <v>39.81</v>
      </c>
      <c r="I747" s="203">
        <v>241.16</v>
      </c>
      <c r="J747" s="29">
        <v>0.86</v>
      </c>
      <c r="K747" s="205" t="s">
        <v>415</v>
      </c>
    </row>
    <row r="748" spans="1:11" x14ac:dyDescent="0.25">
      <c r="A748" s="98"/>
      <c r="B748" s="2" t="s">
        <v>62</v>
      </c>
      <c r="C748" s="28"/>
      <c r="D748" s="29">
        <v>22.5</v>
      </c>
      <c r="E748" s="203">
        <v>22.5</v>
      </c>
      <c r="F748" s="29"/>
      <c r="G748" s="203"/>
      <c r="H748" s="29"/>
      <c r="I748" s="203"/>
      <c r="J748" s="29"/>
      <c r="K748" s="205"/>
    </row>
    <row r="749" spans="1:11" x14ac:dyDescent="0.25">
      <c r="A749" s="98"/>
      <c r="B749" s="8" t="s">
        <v>19</v>
      </c>
      <c r="C749" s="28"/>
      <c r="D749" s="29">
        <v>90</v>
      </c>
      <c r="E749" s="203">
        <v>90</v>
      </c>
      <c r="F749" s="29"/>
      <c r="G749" s="203"/>
      <c r="H749" s="29"/>
      <c r="I749" s="203"/>
      <c r="J749" s="29"/>
      <c r="K749" s="205"/>
    </row>
    <row r="750" spans="1:11" x14ac:dyDescent="0.25">
      <c r="A750" s="98"/>
      <c r="B750" s="8" t="s">
        <v>20</v>
      </c>
      <c r="C750" s="28"/>
      <c r="D750" s="29">
        <v>68</v>
      </c>
      <c r="E750" s="203">
        <v>68</v>
      </c>
      <c r="F750" s="29"/>
      <c r="G750" s="203"/>
      <c r="H750" s="29"/>
      <c r="I750" s="203"/>
      <c r="J750" s="29"/>
      <c r="K750" s="205"/>
    </row>
    <row r="751" spans="1:11" x14ac:dyDescent="0.25">
      <c r="A751" s="98"/>
      <c r="B751" s="8" t="s">
        <v>21</v>
      </c>
      <c r="C751" s="28"/>
      <c r="D751" s="29">
        <v>2.5</v>
      </c>
      <c r="E751" s="203">
        <v>2.5</v>
      </c>
      <c r="F751" s="29"/>
      <c r="G751" s="203"/>
      <c r="H751" s="29"/>
      <c r="I751" s="203"/>
      <c r="J751" s="29"/>
      <c r="K751" s="205"/>
    </row>
    <row r="752" spans="1:11" x14ac:dyDescent="0.25">
      <c r="A752" s="98"/>
      <c r="B752" s="13" t="s">
        <v>147</v>
      </c>
      <c r="C752" s="28"/>
      <c r="D752" s="29">
        <v>0.5</v>
      </c>
      <c r="E752" s="203">
        <v>0.5</v>
      </c>
      <c r="F752" s="29"/>
      <c r="G752" s="203"/>
      <c r="H752" s="29"/>
      <c r="I752" s="203"/>
      <c r="J752" s="29"/>
      <c r="K752" s="205"/>
    </row>
    <row r="753" spans="1:11" x14ac:dyDescent="0.25">
      <c r="A753" s="98"/>
      <c r="B753" s="8" t="s">
        <v>22</v>
      </c>
      <c r="C753" s="28"/>
      <c r="D753" s="29">
        <v>3</v>
      </c>
      <c r="E753" s="203">
        <v>3</v>
      </c>
      <c r="F753" s="29"/>
      <c r="G753" s="203"/>
      <c r="H753" s="29"/>
      <c r="I753" s="203"/>
      <c r="J753" s="29"/>
      <c r="K753" s="205"/>
    </row>
    <row r="754" spans="1:11" x14ac:dyDescent="0.25">
      <c r="A754" s="378" t="s">
        <v>63</v>
      </c>
      <c r="B754" s="215"/>
      <c r="C754" s="60" t="s">
        <v>187</v>
      </c>
      <c r="D754" s="216"/>
      <c r="E754" s="61"/>
      <c r="F754" s="216">
        <v>3.0325232901236614</v>
      </c>
      <c r="G754" s="61">
        <v>2.3958740841428243</v>
      </c>
      <c r="H754" s="216">
        <v>10.482708219155825</v>
      </c>
      <c r="I754" s="61">
        <v>75.76195432928796</v>
      </c>
      <c r="J754" s="216">
        <v>1.38</v>
      </c>
      <c r="K754" s="205" t="s">
        <v>282</v>
      </c>
    </row>
    <row r="755" spans="1:11" x14ac:dyDescent="0.25">
      <c r="A755" s="378"/>
      <c r="B755" s="8" t="s">
        <v>160</v>
      </c>
      <c r="C755" s="59"/>
      <c r="D755" s="216">
        <v>0.45</v>
      </c>
      <c r="E755" s="61">
        <v>0.45</v>
      </c>
      <c r="F755" s="216"/>
      <c r="G755" s="61"/>
      <c r="H755" s="216"/>
      <c r="I755" s="61"/>
      <c r="J755" s="216"/>
      <c r="K755" s="205"/>
    </row>
    <row r="756" spans="1:11" x14ac:dyDescent="0.25">
      <c r="A756" s="378"/>
      <c r="B756" s="215" t="s">
        <v>21</v>
      </c>
      <c r="C756" s="59"/>
      <c r="D756" s="216">
        <v>6</v>
      </c>
      <c r="E756" s="61">
        <v>6</v>
      </c>
      <c r="F756" s="216"/>
      <c r="G756" s="61"/>
      <c r="H756" s="216"/>
      <c r="I756" s="61"/>
      <c r="J756" s="216"/>
      <c r="K756" s="205"/>
    </row>
    <row r="757" spans="1:11" x14ac:dyDescent="0.25">
      <c r="A757" s="378"/>
      <c r="B757" s="215" t="s">
        <v>19</v>
      </c>
      <c r="C757" s="59"/>
      <c r="D757" s="216">
        <v>92</v>
      </c>
      <c r="E757" s="61">
        <v>90</v>
      </c>
      <c r="F757" s="216"/>
      <c r="G757" s="61"/>
      <c r="H757" s="216"/>
      <c r="I757" s="61"/>
      <c r="J757" s="216"/>
      <c r="K757" s="205"/>
    </row>
    <row r="758" spans="1:11" x14ac:dyDescent="0.25">
      <c r="A758" s="378"/>
      <c r="B758" s="215" t="s">
        <v>20</v>
      </c>
      <c r="C758" s="59"/>
      <c r="D758" s="216">
        <v>90</v>
      </c>
      <c r="E758" s="61">
        <v>90</v>
      </c>
      <c r="F758" s="216"/>
      <c r="G758" s="61"/>
      <c r="H758" s="216"/>
      <c r="I758" s="61"/>
      <c r="J758" s="216"/>
      <c r="K758" s="205"/>
    </row>
    <row r="759" spans="1:11" x14ac:dyDescent="0.25">
      <c r="A759" s="98" t="s">
        <v>143</v>
      </c>
      <c r="C759" s="43" t="s">
        <v>26</v>
      </c>
      <c r="E759" s="26"/>
      <c r="F759" s="29">
        <v>2.2922522522522524</v>
      </c>
      <c r="G759" s="203">
        <v>4.5008708708708705</v>
      </c>
      <c r="H759" s="29">
        <v>15.49</v>
      </c>
      <c r="I759" s="203">
        <v>111.67867867867868</v>
      </c>
      <c r="J759" s="29"/>
      <c r="K759" s="205" t="s">
        <v>290</v>
      </c>
    </row>
    <row r="760" spans="1:11" x14ac:dyDescent="0.25">
      <c r="A760" s="98"/>
      <c r="B760" s="8" t="s">
        <v>27</v>
      </c>
      <c r="C760" s="28"/>
      <c r="D760" s="29">
        <v>30</v>
      </c>
      <c r="E760" s="203">
        <v>30</v>
      </c>
      <c r="F760" s="29"/>
      <c r="G760" s="203"/>
      <c r="H760" s="29"/>
      <c r="I760" s="203"/>
      <c r="J760" s="29"/>
      <c r="K760" s="205"/>
    </row>
    <row r="761" spans="1:11" x14ac:dyDescent="0.25">
      <c r="A761" s="98"/>
      <c r="C761" s="28"/>
      <c r="D761" s="29"/>
      <c r="E761" s="203"/>
      <c r="F761" s="29"/>
      <c r="G761" s="203"/>
      <c r="H761" s="29"/>
      <c r="I761" s="203"/>
      <c r="J761" s="29"/>
      <c r="K761" s="205"/>
    </row>
    <row r="762" spans="1:11" ht="16.5" thickBot="1" x14ac:dyDescent="0.3">
      <c r="A762" s="98"/>
      <c r="B762" s="8" t="s">
        <v>22</v>
      </c>
      <c r="C762" s="69"/>
      <c r="D762" s="29">
        <v>5</v>
      </c>
      <c r="E762" s="52">
        <v>5</v>
      </c>
      <c r="F762" s="203" t="s">
        <v>3</v>
      </c>
      <c r="G762" s="53"/>
      <c r="H762" s="204"/>
      <c r="I762" s="52"/>
      <c r="J762" s="29"/>
      <c r="K762" s="205"/>
    </row>
    <row r="763" spans="1:11" s="37" customFormat="1" ht="16.5" thickBot="1" x14ac:dyDescent="0.3">
      <c r="A763" s="196" t="s">
        <v>28</v>
      </c>
      <c r="B763" s="31"/>
      <c r="C763" s="32">
        <f>183+186+35</f>
        <v>404</v>
      </c>
      <c r="D763" s="62"/>
      <c r="E763" s="34"/>
      <c r="F763" s="35">
        <f>SUM(F746:F762)</f>
        <v>13.054775542375914</v>
      </c>
      <c r="G763" s="35">
        <f t="shared" ref="G763:J763" si="23">SUM(G746:G762)</f>
        <v>12.496744955013694</v>
      </c>
      <c r="H763" s="35">
        <f t="shared" si="23"/>
        <v>65.782708219155822</v>
      </c>
      <c r="I763" s="35">
        <f t="shared" si="23"/>
        <v>428.60063300796662</v>
      </c>
      <c r="J763" s="35">
        <f t="shared" si="23"/>
        <v>2.2399999999999998</v>
      </c>
      <c r="K763" s="119"/>
    </row>
    <row r="764" spans="1:11" x14ac:dyDescent="0.25">
      <c r="A764" s="391"/>
      <c r="B764" s="107" t="s">
        <v>29</v>
      </c>
      <c r="C764" s="24"/>
      <c r="D764" s="186"/>
      <c r="E764" s="17"/>
      <c r="F764" s="17"/>
      <c r="G764" s="187"/>
      <c r="H764" s="186"/>
      <c r="I764" s="17"/>
      <c r="J764" s="29"/>
      <c r="K764" s="18"/>
    </row>
    <row r="765" spans="1:11" x14ac:dyDescent="0.25">
      <c r="A765" s="98" t="s">
        <v>120</v>
      </c>
      <c r="B765" s="215"/>
      <c r="C765" s="60">
        <v>180</v>
      </c>
      <c r="D765" s="216"/>
      <c r="E765" s="61"/>
      <c r="F765" s="216">
        <v>5.22</v>
      </c>
      <c r="G765" s="61">
        <v>4.5</v>
      </c>
      <c r="H765" s="216">
        <v>7.56</v>
      </c>
      <c r="I765" s="61">
        <v>92</v>
      </c>
      <c r="J765" s="216">
        <v>0.54</v>
      </c>
      <c r="K765" s="205" t="s">
        <v>110</v>
      </c>
    </row>
    <row r="766" spans="1:11" ht="16.5" thickBot="1" x14ac:dyDescent="0.3">
      <c r="A766" s="98" t="s">
        <v>413</v>
      </c>
      <c r="B766" s="8" t="s">
        <v>126</v>
      </c>
      <c r="C766" s="60"/>
      <c r="D766" s="339">
        <v>185</v>
      </c>
      <c r="E766" s="84">
        <v>180</v>
      </c>
      <c r="F766" s="216"/>
      <c r="G766" s="61"/>
      <c r="H766" s="216"/>
      <c r="I766" s="61"/>
      <c r="J766" s="216"/>
      <c r="K766" s="205"/>
    </row>
    <row r="767" spans="1:11" s="37" customFormat="1" ht="16.5" thickBot="1" x14ac:dyDescent="0.3">
      <c r="A767" s="196" t="s">
        <v>28</v>
      </c>
      <c r="B767" s="106"/>
      <c r="C767" s="32">
        <f>C765</f>
        <v>180</v>
      </c>
      <c r="D767" s="62"/>
      <c r="E767" s="38"/>
      <c r="F767" s="97">
        <f>SUM(F765:F766)</f>
        <v>5.22</v>
      </c>
      <c r="G767" s="35">
        <f t="shared" ref="G767:J767" si="24">SUM(G765:G766)</f>
        <v>4.5</v>
      </c>
      <c r="H767" s="97">
        <f t="shared" si="24"/>
        <v>7.56</v>
      </c>
      <c r="I767" s="35">
        <f t="shared" si="24"/>
        <v>92</v>
      </c>
      <c r="J767" s="97">
        <f t="shared" si="24"/>
        <v>0.54</v>
      </c>
      <c r="K767" s="483"/>
    </row>
    <row r="768" spans="1:11" x14ac:dyDescent="0.25">
      <c r="A768" s="391"/>
      <c r="B768" s="107" t="s">
        <v>30</v>
      </c>
      <c r="C768" s="24"/>
      <c r="D768" s="186"/>
      <c r="E768" s="484"/>
      <c r="F768" s="17"/>
      <c r="G768" s="17"/>
      <c r="H768" s="186"/>
      <c r="I768" s="17"/>
      <c r="J768" s="67"/>
      <c r="K768" s="18"/>
    </row>
    <row r="769" spans="1:11" x14ac:dyDescent="0.25">
      <c r="A769" s="202" t="s">
        <v>482</v>
      </c>
      <c r="C769" s="189">
        <v>60</v>
      </c>
      <c r="D769" s="86"/>
      <c r="E769" s="46"/>
      <c r="F769" s="86">
        <v>0.78</v>
      </c>
      <c r="G769" s="46">
        <v>0.06</v>
      </c>
      <c r="H769" s="86">
        <v>4.74</v>
      </c>
      <c r="I769" s="46">
        <v>23.4</v>
      </c>
      <c r="J769" s="86"/>
      <c r="K769" s="493" t="s">
        <v>483</v>
      </c>
    </row>
    <row r="770" spans="1:11" x14ac:dyDescent="0.25">
      <c r="A770" s="202"/>
      <c r="B770" s="8" t="s">
        <v>484</v>
      </c>
      <c r="C770" s="189"/>
      <c r="D770" s="86">
        <v>75</v>
      </c>
      <c r="E770" s="46">
        <v>60</v>
      </c>
      <c r="F770" s="86"/>
      <c r="G770" s="46"/>
      <c r="H770" s="86"/>
      <c r="I770" s="46"/>
      <c r="J770" s="86"/>
      <c r="K770" s="46"/>
    </row>
    <row r="771" spans="1:11" x14ac:dyDescent="0.25">
      <c r="A771" s="202"/>
      <c r="B771" s="8" t="s">
        <v>46</v>
      </c>
      <c r="C771" s="189"/>
      <c r="D771" s="86">
        <v>0.6</v>
      </c>
      <c r="E771" s="46">
        <v>0.6</v>
      </c>
      <c r="F771" s="86"/>
      <c r="G771" s="46"/>
      <c r="H771" s="86"/>
      <c r="I771" s="46"/>
      <c r="J771" s="86"/>
      <c r="K771" s="46"/>
    </row>
    <row r="772" spans="1:11" hidden="1" x14ac:dyDescent="0.25">
      <c r="A772" s="227"/>
      <c r="B772" s="490"/>
      <c r="C772" s="189"/>
      <c r="D772" s="439"/>
      <c r="E772" s="46"/>
      <c r="F772" s="451"/>
      <c r="G772" s="114"/>
      <c r="H772" s="451"/>
      <c r="I772" s="114"/>
      <c r="J772" s="451"/>
      <c r="K772" s="189"/>
    </row>
    <row r="773" spans="1:11" hidden="1" x14ac:dyDescent="0.25">
      <c r="A773" s="227"/>
      <c r="B773" s="490"/>
      <c r="C773" s="189"/>
      <c r="D773" s="439"/>
      <c r="E773" s="46"/>
      <c r="F773" s="451"/>
      <c r="G773" s="114"/>
      <c r="H773" s="451"/>
      <c r="I773" s="114"/>
      <c r="J773" s="451"/>
      <c r="K773" s="189"/>
    </row>
    <row r="774" spans="1:11" hidden="1" x14ac:dyDescent="0.25">
      <c r="A774" s="227"/>
      <c r="B774" s="490"/>
      <c r="C774" s="189"/>
      <c r="D774" s="439"/>
      <c r="E774" s="46"/>
      <c r="F774" s="451"/>
      <c r="G774" s="114"/>
      <c r="H774" s="451"/>
      <c r="I774" s="114"/>
      <c r="J774" s="451"/>
      <c r="K774" s="189"/>
    </row>
    <row r="775" spans="1:11" hidden="1" x14ac:dyDescent="0.25">
      <c r="A775" s="227"/>
      <c r="B775" s="490"/>
      <c r="C775" s="189"/>
      <c r="D775" s="439"/>
      <c r="E775" s="46"/>
      <c r="F775" s="451"/>
      <c r="G775" s="114"/>
      <c r="H775" s="451"/>
      <c r="I775" s="114"/>
      <c r="J775" s="451"/>
      <c r="K775" s="189"/>
    </row>
    <row r="776" spans="1:11" hidden="1" x14ac:dyDescent="0.25">
      <c r="A776" s="227"/>
      <c r="B776" s="490"/>
      <c r="C776" s="189"/>
      <c r="D776" s="439"/>
      <c r="E776" s="46"/>
      <c r="F776" s="451"/>
      <c r="G776" s="114"/>
      <c r="H776" s="451"/>
      <c r="I776" s="114"/>
      <c r="J776" s="451"/>
      <c r="K776" s="189"/>
    </row>
    <row r="777" spans="1:11" hidden="1" x14ac:dyDescent="0.25">
      <c r="A777" s="227"/>
      <c r="B777" s="490"/>
      <c r="C777" s="189"/>
      <c r="D777" s="439"/>
      <c r="E777" s="46"/>
      <c r="F777" s="451"/>
      <c r="G777" s="114"/>
      <c r="H777" s="451"/>
      <c r="I777" s="114"/>
      <c r="J777" s="451"/>
      <c r="K777" s="189"/>
    </row>
    <row r="778" spans="1:11" ht="31.5" x14ac:dyDescent="0.25">
      <c r="A778" s="110" t="s">
        <v>401</v>
      </c>
      <c r="B778" s="48"/>
      <c r="C778" s="189" t="s">
        <v>220</v>
      </c>
      <c r="D778" s="86"/>
      <c r="E778" s="45"/>
      <c r="F778" s="46">
        <v>4.3868000000000009</v>
      </c>
      <c r="G778" s="46">
        <v>6.0985999999999994</v>
      </c>
      <c r="H778" s="86">
        <v>8.4003999999999994</v>
      </c>
      <c r="I778" s="46">
        <v>112.74000000000001</v>
      </c>
      <c r="J778" s="86">
        <v>0.67</v>
      </c>
      <c r="K778" s="50" t="s">
        <v>289</v>
      </c>
    </row>
    <row r="779" spans="1:11" ht="31.5" x14ac:dyDescent="0.25">
      <c r="A779" s="423"/>
      <c r="B779" s="8" t="s">
        <v>457</v>
      </c>
      <c r="C779" s="145"/>
      <c r="D779" s="86">
        <v>14</v>
      </c>
      <c r="E779" s="45">
        <v>14</v>
      </c>
      <c r="F779" s="46"/>
      <c r="G779" s="46"/>
      <c r="H779" s="86"/>
      <c r="I779" s="46"/>
      <c r="J779" s="86"/>
      <c r="K779" s="50"/>
    </row>
    <row r="780" spans="1:11" x14ac:dyDescent="0.25">
      <c r="A780" s="423"/>
      <c r="B780" s="8" t="s">
        <v>266</v>
      </c>
      <c r="C780" s="145"/>
      <c r="D780" s="86"/>
      <c r="E780" s="45">
        <v>10</v>
      </c>
      <c r="F780" s="46"/>
      <c r="G780" s="46"/>
      <c r="H780" s="86"/>
      <c r="I780" s="46"/>
      <c r="J780" s="86"/>
      <c r="K780" s="50"/>
    </row>
    <row r="781" spans="1:11" x14ac:dyDescent="0.25">
      <c r="A781" s="98"/>
      <c r="B781" s="8" t="s">
        <v>40</v>
      </c>
      <c r="C781" s="28"/>
      <c r="D781" s="29">
        <v>15</v>
      </c>
      <c r="E781" s="206">
        <v>15</v>
      </c>
      <c r="F781" s="203"/>
      <c r="G781" s="203"/>
      <c r="H781" s="29"/>
      <c r="I781" s="203"/>
      <c r="J781" s="29"/>
      <c r="K781" s="205"/>
    </row>
    <row r="782" spans="1:11" x14ac:dyDescent="0.25">
      <c r="A782" s="98"/>
      <c r="B782" s="8" t="s">
        <v>32</v>
      </c>
      <c r="C782" s="28"/>
      <c r="D782" s="29">
        <v>4.8</v>
      </c>
      <c r="E782" s="206">
        <v>4</v>
      </c>
      <c r="F782" s="203"/>
      <c r="G782" s="203"/>
      <c r="H782" s="29"/>
      <c r="I782" s="203"/>
      <c r="J782" s="29"/>
      <c r="K782" s="205"/>
    </row>
    <row r="783" spans="1:11" x14ac:dyDescent="0.25">
      <c r="A783" s="98"/>
      <c r="B783" s="8" t="s">
        <v>49</v>
      </c>
      <c r="C783" s="28"/>
      <c r="D783" s="29">
        <v>2.8</v>
      </c>
      <c r="E783" s="206">
        <v>2.8</v>
      </c>
      <c r="F783" s="203"/>
      <c r="G783" s="203"/>
      <c r="H783" s="29"/>
      <c r="I783" s="203"/>
      <c r="J783" s="29"/>
      <c r="K783" s="205"/>
    </row>
    <row r="784" spans="1:11" x14ac:dyDescent="0.25">
      <c r="A784" s="98"/>
      <c r="B784" s="8" t="s">
        <v>147</v>
      </c>
      <c r="C784" s="28"/>
      <c r="D784" s="29">
        <v>0.2</v>
      </c>
      <c r="E784" s="206">
        <v>0.2</v>
      </c>
      <c r="F784" s="203"/>
      <c r="G784" s="203"/>
      <c r="H784" s="29"/>
      <c r="I784" s="203"/>
      <c r="J784" s="29"/>
      <c r="K784" s="205"/>
    </row>
    <row r="785" spans="1:11" x14ac:dyDescent="0.25">
      <c r="A785" s="98"/>
      <c r="B785" s="8" t="s">
        <v>402</v>
      </c>
      <c r="C785" s="28"/>
      <c r="D785" s="29"/>
      <c r="E785" s="206">
        <v>16</v>
      </c>
      <c r="F785" s="203"/>
      <c r="G785" s="203"/>
      <c r="H785" s="29"/>
      <c r="I785" s="203"/>
      <c r="J785" s="29"/>
      <c r="K785" s="205"/>
    </row>
    <row r="786" spans="1:11" x14ac:dyDescent="0.25">
      <c r="A786" s="98"/>
      <c r="B786" s="8" t="s">
        <v>35</v>
      </c>
      <c r="C786" s="28"/>
      <c r="D786" s="29">
        <v>10</v>
      </c>
      <c r="E786" s="206">
        <v>8</v>
      </c>
      <c r="F786" s="203"/>
      <c r="G786" s="203"/>
      <c r="H786" s="29"/>
      <c r="I786" s="203"/>
      <c r="J786" s="29"/>
      <c r="K786" s="205"/>
    </row>
    <row r="787" spans="1:11" x14ac:dyDescent="0.25">
      <c r="A787" s="98"/>
      <c r="B787" s="8" t="s">
        <v>31</v>
      </c>
      <c r="C787" s="28"/>
      <c r="D787" s="29">
        <v>9.52</v>
      </c>
      <c r="E787" s="206">
        <v>8</v>
      </c>
      <c r="F787" s="26"/>
      <c r="G787" s="26"/>
      <c r="I787" s="203"/>
      <c r="J787" s="29"/>
      <c r="K787" s="205"/>
    </row>
    <row r="788" spans="1:11" x14ac:dyDescent="0.25">
      <c r="A788" s="98"/>
      <c r="B788" s="8" t="s">
        <v>36</v>
      </c>
      <c r="C788" s="28"/>
      <c r="D788" s="29">
        <v>4</v>
      </c>
      <c r="E788" s="206">
        <v>4</v>
      </c>
      <c r="F788" s="203"/>
      <c r="G788" s="203"/>
      <c r="H788" s="29"/>
      <c r="I788" s="203"/>
      <c r="J788" s="29"/>
      <c r="K788" s="205"/>
    </row>
    <row r="789" spans="1:11" x14ac:dyDescent="0.25">
      <c r="A789" s="98"/>
      <c r="B789" s="8" t="s">
        <v>66</v>
      </c>
      <c r="C789" s="28"/>
      <c r="D789" s="29">
        <v>170</v>
      </c>
      <c r="E789" s="206">
        <v>170</v>
      </c>
      <c r="F789" s="26"/>
      <c r="G789" s="26"/>
      <c r="I789" s="203"/>
      <c r="J789" s="29"/>
      <c r="K789" s="205"/>
    </row>
    <row r="790" spans="1:11" x14ac:dyDescent="0.25">
      <c r="A790" s="98"/>
      <c r="B790" s="13" t="s">
        <v>147</v>
      </c>
      <c r="C790" s="28"/>
      <c r="D790" s="29">
        <v>0.8</v>
      </c>
      <c r="E790" s="206">
        <v>0.8</v>
      </c>
      <c r="F790" s="26"/>
      <c r="G790" s="26"/>
      <c r="I790" s="203"/>
      <c r="J790" s="29"/>
      <c r="K790" s="205"/>
    </row>
    <row r="791" spans="1:11" x14ac:dyDescent="0.25">
      <c r="A791" s="98" t="s">
        <v>403</v>
      </c>
      <c r="C791" s="28">
        <v>70</v>
      </c>
      <c r="D791" s="29"/>
      <c r="E791" s="206"/>
      <c r="F791" s="203">
        <v>8.9860479041916168</v>
      </c>
      <c r="G791" s="203">
        <v>4.2593413173652692</v>
      </c>
      <c r="H791" s="29">
        <v>7.821077844311378</v>
      </c>
      <c r="I791" s="203">
        <v>101.71952095808383</v>
      </c>
      <c r="J791" s="29">
        <v>0.46</v>
      </c>
      <c r="K791" s="205" t="s">
        <v>404</v>
      </c>
    </row>
    <row r="792" spans="1:11" x14ac:dyDescent="0.25">
      <c r="A792" s="98"/>
      <c r="B792" s="8" t="s">
        <v>109</v>
      </c>
      <c r="C792" s="43"/>
      <c r="D792" s="29">
        <v>63.3</v>
      </c>
      <c r="E792" s="206">
        <v>46.2</v>
      </c>
      <c r="F792" s="203"/>
      <c r="G792" s="203"/>
      <c r="H792" s="29"/>
      <c r="I792" s="203"/>
      <c r="J792" s="29"/>
      <c r="K792" s="205"/>
    </row>
    <row r="793" spans="1:11" x14ac:dyDescent="0.25">
      <c r="A793" s="98"/>
      <c r="B793" s="8" t="s">
        <v>147</v>
      </c>
      <c r="C793" s="43"/>
      <c r="D793" s="29">
        <v>0.7</v>
      </c>
      <c r="E793" s="206">
        <v>0.7</v>
      </c>
      <c r="F793" s="203"/>
      <c r="G793" s="203"/>
      <c r="H793" s="29"/>
      <c r="I793" s="203"/>
      <c r="K793" s="205"/>
    </row>
    <row r="794" spans="1:11" x14ac:dyDescent="0.25">
      <c r="A794" s="98"/>
      <c r="B794" s="8" t="s">
        <v>171</v>
      </c>
      <c r="C794" s="43"/>
      <c r="D794" s="29">
        <v>12.6</v>
      </c>
      <c r="E794" s="206">
        <v>12.6</v>
      </c>
      <c r="F794" s="203"/>
      <c r="G794" s="203"/>
      <c r="H794" s="29"/>
      <c r="I794" s="203"/>
      <c r="K794" s="205"/>
    </row>
    <row r="795" spans="1:11" ht="15" customHeight="1" x14ac:dyDescent="0.25">
      <c r="A795" s="98"/>
      <c r="B795" s="8" t="s">
        <v>129</v>
      </c>
      <c r="C795" s="43"/>
      <c r="D795" s="29">
        <v>18.2</v>
      </c>
      <c r="E795" s="206">
        <v>18.2</v>
      </c>
      <c r="F795" s="203"/>
      <c r="G795" s="203"/>
      <c r="H795" s="29"/>
      <c r="I795" s="203"/>
      <c r="K795" s="205"/>
    </row>
    <row r="796" spans="1:11" x14ac:dyDescent="0.25">
      <c r="A796" s="98"/>
      <c r="B796" s="8" t="s">
        <v>70</v>
      </c>
      <c r="C796" s="43"/>
      <c r="D796" s="29">
        <v>7</v>
      </c>
      <c r="E796" s="206">
        <v>7</v>
      </c>
      <c r="F796" s="203"/>
      <c r="G796" s="203"/>
      <c r="H796" s="29"/>
      <c r="I796" s="203"/>
      <c r="K796" s="205"/>
    </row>
    <row r="797" spans="1:11" x14ac:dyDescent="0.25">
      <c r="A797" s="98"/>
      <c r="B797" s="8" t="s">
        <v>38</v>
      </c>
      <c r="C797" s="43"/>
      <c r="D797" s="29"/>
      <c r="E797" s="206">
        <v>81</v>
      </c>
      <c r="F797" s="203"/>
      <c r="G797" s="203"/>
      <c r="H797" s="29"/>
      <c r="I797" s="203"/>
      <c r="K797" s="205"/>
    </row>
    <row r="798" spans="1:11" x14ac:dyDescent="0.25">
      <c r="A798" s="98"/>
      <c r="B798" s="8" t="s">
        <v>104</v>
      </c>
      <c r="C798" s="43"/>
      <c r="D798" s="29">
        <v>3</v>
      </c>
      <c r="E798" s="206">
        <v>3</v>
      </c>
      <c r="F798" s="203"/>
      <c r="G798" s="203"/>
      <c r="H798" s="29"/>
      <c r="I798" s="203"/>
      <c r="K798" s="205"/>
    </row>
    <row r="799" spans="1:11" ht="31.5" x14ac:dyDescent="0.25">
      <c r="A799" s="110" t="s">
        <v>438</v>
      </c>
      <c r="B799" s="48"/>
      <c r="C799" s="189" t="s">
        <v>209</v>
      </c>
      <c r="D799" s="86"/>
      <c r="E799" s="45"/>
      <c r="F799" s="46">
        <v>3.1801999999999997</v>
      </c>
      <c r="G799" s="46">
        <v>6.1098999999999997</v>
      </c>
      <c r="H799" s="86">
        <v>31.820799999999998</v>
      </c>
      <c r="I799" s="45">
        <v>194.94</v>
      </c>
      <c r="J799" s="45">
        <v>2.2100000000000002E-2</v>
      </c>
      <c r="K799" s="220" t="s">
        <v>439</v>
      </c>
    </row>
    <row r="800" spans="1:11" x14ac:dyDescent="0.25">
      <c r="A800" s="110"/>
      <c r="B800" s="159" t="s">
        <v>333</v>
      </c>
      <c r="C800" s="189"/>
      <c r="D800" s="86">
        <v>46.8</v>
      </c>
      <c r="E800" s="45">
        <v>46.8</v>
      </c>
      <c r="F800" s="46"/>
      <c r="G800" s="46"/>
      <c r="H800" s="86"/>
      <c r="I800" s="45"/>
      <c r="J800" s="45"/>
      <c r="K800" s="205"/>
    </row>
    <row r="801" spans="1:11" x14ac:dyDescent="0.25">
      <c r="A801" s="110"/>
      <c r="B801" s="159" t="s">
        <v>147</v>
      </c>
      <c r="C801" s="189"/>
      <c r="D801" s="86">
        <v>0.6</v>
      </c>
      <c r="E801" s="45">
        <v>0.6</v>
      </c>
      <c r="F801" s="46"/>
      <c r="G801" s="46"/>
      <c r="H801" s="86"/>
      <c r="I801" s="45"/>
      <c r="J801" s="45"/>
      <c r="K801" s="205"/>
    </row>
    <row r="802" spans="1:11" x14ac:dyDescent="0.25">
      <c r="A802" s="110"/>
      <c r="B802" s="159" t="s">
        <v>108</v>
      </c>
      <c r="C802" s="189"/>
      <c r="D802" s="86">
        <v>281.7</v>
      </c>
      <c r="E802" s="45">
        <v>281.7</v>
      </c>
      <c r="F802" s="46"/>
      <c r="G802" s="46"/>
      <c r="H802" s="86"/>
      <c r="I802" s="45"/>
      <c r="J802" s="45"/>
      <c r="K802" s="205"/>
    </row>
    <row r="803" spans="1:11" x14ac:dyDescent="0.25">
      <c r="A803" s="110"/>
      <c r="B803" s="159" t="s">
        <v>44</v>
      </c>
      <c r="C803" s="189"/>
      <c r="D803" s="86">
        <v>2</v>
      </c>
      <c r="E803" s="45">
        <v>2</v>
      </c>
      <c r="F803" s="46"/>
      <c r="G803" s="46"/>
      <c r="H803" s="86"/>
      <c r="I803" s="45"/>
      <c r="J803" s="45"/>
      <c r="K803" s="205"/>
    </row>
    <row r="804" spans="1:11" x14ac:dyDescent="0.25">
      <c r="A804" s="182" t="s">
        <v>194</v>
      </c>
      <c r="C804" s="28">
        <v>180</v>
      </c>
      <c r="D804" s="29"/>
      <c r="E804" s="206"/>
      <c r="F804" s="203">
        <v>0.54</v>
      </c>
      <c r="G804" s="203">
        <v>9.0000000000000011E-2</v>
      </c>
      <c r="H804" s="29">
        <v>16.178000000000001</v>
      </c>
      <c r="I804" s="203">
        <v>75.239999999999995</v>
      </c>
      <c r="J804" s="199">
        <v>0.99</v>
      </c>
      <c r="K804" s="87" t="s">
        <v>228</v>
      </c>
    </row>
    <row r="805" spans="1:11" x14ac:dyDescent="0.25">
      <c r="A805" s="98"/>
      <c r="B805" s="8" t="s">
        <v>195</v>
      </c>
      <c r="C805" s="28"/>
      <c r="D805" s="29">
        <v>21</v>
      </c>
      <c r="E805" s="206">
        <v>21</v>
      </c>
      <c r="F805" s="28"/>
      <c r="G805" s="28"/>
      <c r="H805" s="199"/>
      <c r="I805" s="49"/>
      <c r="J805" s="199"/>
      <c r="K805" s="205"/>
    </row>
    <row r="806" spans="1:11" x14ac:dyDescent="0.25">
      <c r="A806" s="98"/>
      <c r="B806" s="215" t="s">
        <v>21</v>
      </c>
      <c r="C806" s="28"/>
      <c r="D806" s="29">
        <v>6</v>
      </c>
      <c r="E806" s="206">
        <v>6</v>
      </c>
      <c r="F806" s="28"/>
      <c r="G806" s="28"/>
      <c r="H806" s="199"/>
      <c r="I806" s="49"/>
      <c r="J806" s="199"/>
      <c r="K806" s="205"/>
    </row>
    <row r="807" spans="1:11" x14ac:dyDescent="0.25">
      <c r="A807" s="98"/>
      <c r="B807" s="8" t="s">
        <v>49</v>
      </c>
      <c r="C807" s="28"/>
      <c r="D807" s="29">
        <v>180</v>
      </c>
      <c r="E807" s="206">
        <v>180</v>
      </c>
      <c r="F807" s="28"/>
      <c r="G807" s="28"/>
      <c r="H807" s="199"/>
      <c r="I807" s="49"/>
      <c r="J807" s="199"/>
      <c r="K807" s="205"/>
    </row>
    <row r="808" spans="1:11" ht="33" customHeight="1" thickBot="1" x14ac:dyDescent="0.3">
      <c r="A808" s="392" t="s">
        <v>161</v>
      </c>
      <c r="B808" s="20"/>
      <c r="C808" s="69">
        <v>45</v>
      </c>
      <c r="D808" s="55">
        <v>45</v>
      </c>
      <c r="E808" s="54">
        <v>45</v>
      </c>
      <c r="F808" s="203">
        <v>2.9729729729729724</v>
      </c>
      <c r="G808" s="52">
        <v>0.54054054054054046</v>
      </c>
      <c r="H808" s="29">
        <v>17.837837837837839</v>
      </c>
      <c r="I808" s="203">
        <v>89.189189189189179</v>
      </c>
      <c r="J808" s="29"/>
      <c r="K808" s="51" t="s">
        <v>278</v>
      </c>
    </row>
    <row r="809" spans="1:11" s="37" customFormat="1" ht="16.5" thickBot="1" x14ac:dyDescent="0.3">
      <c r="A809" s="196" t="s">
        <v>28</v>
      </c>
      <c r="B809" s="31"/>
      <c r="C809" s="32">
        <f>C769+190+C791+C804+C808+132</f>
        <v>677</v>
      </c>
      <c r="D809" s="62"/>
      <c r="E809" s="33"/>
      <c r="F809" s="35">
        <f>SUM(F768:F808)</f>
        <v>20.846020877164587</v>
      </c>
      <c r="G809" s="35">
        <f>SUM(G768:G808)</f>
        <v>17.158381857905809</v>
      </c>
      <c r="H809" s="35">
        <f>SUM(H768:H808)</f>
        <v>86.798115682149216</v>
      </c>
      <c r="I809" s="35">
        <f>SUM(I768:I808)</f>
        <v>597.22871014727309</v>
      </c>
      <c r="J809" s="35">
        <f>SUM(J768:J808)</f>
        <v>2.1421000000000001</v>
      </c>
      <c r="K809" s="123"/>
    </row>
    <row r="810" spans="1:11" ht="23.25" customHeight="1" x14ac:dyDescent="0.25">
      <c r="A810" s="98"/>
      <c r="B810" s="360" t="s">
        <v>192</v>
      </c>
      <c r="C810" s="76"/>
      <c r="D810" s="216"/>
      <c r="E810" s="77"/>
      <c r="F810" s="235"/>
      <c r="G810" s="77"/>
      <c r="H810" s="235"/>
      <c r="I810" s="77"/>
      <c r="J810" s="216"/>
      <c r="K810" s="18"/>
    </row>
    <row r="811" spans="1:11" ht="22.5" customHeight="1" x14ac:dyDescent="0.25">
      <c r="A811" s="381" t="s">
        <v>42</v>
      </c>
      <c r="B811" s="224"/>
      <c r="C811" s="85">
        <v>120</v>
      </c>
      <c r="D811" s="339">
        <v>120</v>
      </c>
      <c r="E811" s="84">
        <v>120</v>
      </c>
      <c r="F811" s="339">
        <v>0.48</v>
      </c>
      <c r="G811" s="84">
        <v>0.48</v>
      </c>
      <c r="H811" s="339">
        <v>11.76</v>
      </c>
      <c r="I811" s="84">
        <v>56.4</v>
      </c>
      <c r="J811" s="339">
        <v>3.5999999999999997E-2</v>
      </c>
      <c r="K811" s="220" t="s">
        <v>447</v>
      </c>
    </row>
    <row r="812" spans="1:11" x14ac:dyDescent="0.25">
      <c r="A812" s="381" t="s">
        <v>422</v>
      </c>
      <c r="B812" s="366"/>
      <c r="C812" s="84"/>
      <c r="D812" s="339"/>
      <c r="E812" s="84"/>
      <c r="F812" s="339"/>
      <c r="G812" s="84"/>
      <c r="H812" s="339"/>
      <c r="I812" s="84"/>
      <c r="J812" s="218"/>
      <c r="K812" s="220"/>
    </row>
    <row r="813" spans="1:11" x14ac:dyDescent="0.25">
      <c r="A813" s="155" t="s">
        <v>424</v>
      </c>
      <c r="B813" s="414"/>
      <c r="C813" s="28">
        <v>100</v>
      </c>
      <c r="D813" s="29"/>
      <c r="E813" s="203"/>
      <c r="F813" s="204">
        <v>11.2</v>
      </c>
      <c r="G813" s="29">
        <v>6.35</v>
      </c>
      <c r="H813" s="203">
        <v>37.9</v>
      </c>
      <c r="I813" s="29">
        <v>268</v>
      </c>
      <c r="J813" s="206"/>
      <c r="K813" s="220" t="s">
        <v>425</v>
      </c>
    </row>
    <row r="814" spans="1:11" x14ac:dyDescent="0.25">
      <c r="A814" s="155"/>
      <c r="B814" s="414" t="s">
        <v>73</v>
      </c>
      <c r="C814" s="78"/>
      <c r="D814" s="209">
        <v>31</v>
      </c>
      <c r="E814" s="210">
        <v>31</v>
      </c>
      <c r="F814" s="425"/>
      <c r="G814" s="209"/>
      <c r="H814" s="210"/>
      <c r="I814" s="209"/>
      <c r="J814" s="126"/>
      <c r="K814" s="211"/>
    </row>
    <row r="815" spans="1:11" x14ac:dyDescent="0.25">
      <c r="A815" s="155"/>
      <c r="B815" s="414" t="s">
        <v>426</v>
      </c>
      <c r="C815" s="78"/>
      <c r="D815" s="209">
        <v>1</v>
      </c>
      <c r="E815" s="210">
        <v>1</v>
      </c>
      <c r="F815" s="425"/>
      <c r="G815" s="209"/>
      <c r="H815" s="210"/>
      <c r="I815" s="209"/>
      <c r="J815" s="126"/>
      <c r="K815" s="211"/>
    </row>
    <row r="816" spans="1:11" x14ac:dyDescent="0.25">
      <c r="A816" s="155"/>
      <c r="B816" s="184" t="s">
        <v>243</v>
      </c>
      <c r="C816" s="78"/>
      <c r="D816" s="209">
        <v>3.12</v>
      </c>
      <c r="E816" s="210">
        <v>2.6</v>
      </c>
      <c r="F816" s="425"/>
      <c r="G816" s="209"/>
      <c r="H816" s="210"/>
      <c r="I816" s="209"/>
      <c r="J816" s="126"/>
      <c r="K816" s="211"/>
    </row>
    <row r="817" spans="1:11" x14ac:dyDescent="0.25">
      <c r="A817" s="155"/>
      <c r="B817" s="414" t="s">
        <v>44</v>
      </c>
      <c r="C817" s="78"/>
      <c r="D817" s="209">
        <v>2.6</v>
      </c>
      <c r="E817" s="210">
        <v>2.6</v>
      </c>
      <c r="F817" s="425"/>
      <c r="G817" s="209"/>
      <c r="H817" s="210"/>
      <c r="I817" s="209"/>
      <c r="J817" s="126"/>
      <c r="K817" s="211"/>
    </row>
    <row r="818" spans="1:11" x14ac:dyDescent="0.25">
      <c r="A818" s="155"/>
      <c r="B818" s="414" t="s">
        <v>296</v>
      </c>
      <c r="C818" s="78"/>
      <c r="D818" s="209">
        <v>1</v>
      </c>
      <c r="E818" s="210">
        <v>1</v>
      </c>
      <c r="F818" s="425"/>
      <c r="G818" s="209"/>
      <c r="H818" s="210"/>
      <c r="I818" s="209"/>
      <c r="J818" s="126"/>
      <c r="K818" s="211"/>
    </row>
    <row r="819" spans="1:11" x14ac:dyDescent="0.25">
      <c r="A819" s="155"/>
      <c r="B819" s="414" t="s">
        <v>129</v>
      </c>
      <c r="C819" s="78"/>
      <c r="D819" s="209">
        <v>12.5</v>
      </c>
      <c r="E819" s="210">
        <v>12.5</v>
      </c>
      <c r="F819" s="425"/>
      <c r="G819" s="209"/>
      <c r="H819" s="210"/>
      <c r="I819" s="209"/>
      <c r="J819" s="126"/>
      <c r="K819" s="211"/>
    </row>
    <row r="820" spans="1:11" x14ac:dyDescent="0.25">
      <c r="A820" s="155"/>
      <c r="B820" s="414" t="s">
        <v>74</v>
      </c>
      <c r="C820" s="78"/>
      <c r="D820" s="209">
        <v>0.3</v>
      </c>
      <c r="E820" s="210">
        <v>0.3</v>
      </c>
      <c r="F820" s="425"/>
      <c r="G820" s="209"/>
      <c r="H820" s="210"/>
      <c r="I820" s="209"/>
      <c r="J820" s="126"/>
      <c r="K820" s="211"/>
    </row>
    <row r="821" spans="1:11" x14ac:dyDescent="0.25">
      <c r="A821" s="155"/>
      <c r="B821" s="414" t="s">
        <v>147</v>
      </c>
      <c r="C821" s="78"/>
      <c r="D821" s="209">
        <v>0.4</v>
      </c>
      <c r="E821" s="210">
        <v>0.4</v>
      </c>
      <c r="F821" s="425"/>
      <c r="G821" s="209"/>
      <c r="H821" s="210"/>
      <c r="I821" s="209"/>
      <c r="J821" s="126"/>
      <c r="K821" s="211"/>
    </row>
    <row r="822" spans="1:11" x14ac:dyDescent="0.25">
      <c r="A822" s="155"/>
      <c r="B822" s="414" t="s">
        <v>118</v>
      </c>
      <c r="C822" s="78"/>
      <c r="D822" s="209"/>
      <c r="E822" s="210">
        <v>50</v>
      </c>
      <c r="F822" s="425"/>
      <c r="G822" s="209"/>
      <c r="H822" s="210"/>
      <c r="I822" s="209"/>
      <c r="J822" s="126"/>
      <c r="K822" s="211"/>
    </row>
    <row r="823" spans="1:11" x14ac:dyDescent="0.25">
      <c r="A823" s="155"/>
      <c r="B823" s="414" t="s">
        <v>231</v>
      </c>
      <c r="C823" s="78"/>
      <c r="D823" s="209">
        <v>24.15</v>
      </c>
      <c r="E823" s="210">
        <v>23</v>
      </c>
      <c r="F823" s="425"/>
      <c r="G823" s="209"/>
      <c r="H823" s="210"/>
      <c r="I823" s="209"/>
      <c r="J823" s="126"/>
      <c r="K823" s="211"/>
    </row>
    <row r="824" spans="1:11" x14ac:dyDescent="0.25">
      <c r="A824" s="155"/>
      <c r="B824" s="414" t="s">
        <v>216</v>
      </c>
      <c r="C824" s="78"/>
      <c r="D824" s="209">
        <v>24.15</v>
      </c>
      <c r="E824" s="210">
        <v>23</v>
      </c>
      <c r="F824" s="425"/>
      <c r="G824" s="209"/>
      <c r="H824" s="210"/>
      <c r="I824" s="209"/>
      <c r="J824" s="126"/>
      <c r="K824" s="211"/>
    </row>
    <row r="825" spans="1:11" x14ac:dyDescent="0.25">
      <c r="A825" s="155"/>
      <c r="B825" s="414" t="s">
        <v>105</v>
      </c>
      <c r="C825" s="78"/>
      <c r="D825" s="209">
        <v>37.5</v>
      </c>
      <c r="E825" s="210">
        <v>30</v>
      </c>
      <c r="F825" s="425"/>
      <c r="G825" s="209"/>
      <c r="H825" s="210"/>
      <c r="I825" s="209"/>
      <c r="J825" s="126"/>
      <c r="K825" s="211"/>
    </row>
    <row r="826" spans="1:11" x14ac:dyDescent="0.25">
      <c r="A826" s="155"/>
      <c r="B826" s="414" t="s">
        <v>83</v>
      </c>
      <c r="C826" s="78"/>
      <c r="D826" s="209">
        <v>10.38</v>
      </c>
      <c r="E826" s="210">
        <v>8.65</v>
      </c>
      <c r="F826" s="425"/>
      <c r="G826" s="209"/>
      <c r="H826" s="210"/>
      <c r="I826" s="209"/>
      <c r="J826" s="126"/>
      <c r="K826" s="211"/>
    </row>
    <row r="827" spans="1:11" x14ac:dyDescent="0.25">
      <c r="A827" s="155"/>
      <c r="B827" s="414" t="s">
        <v>44</v>
      </c>
      <c r="C827" s="78"/>
      <c r="D827" s="209">
        <v>4.5</v>
      </c>
      <c r="E827" s="210">
        <v>4.5</v>
      </c>
      <c r="F827" s="425"/>
      <c r="G827" s="209"/>
      <c r="H827" s="210"/>
      <c r="I827" s="209"/>
      <c r="J827" s="126"/>
      <c r="K827" s="211"/>
    </row>
    <row r="828" spans="1:11" x14ac:dyDescent="0.25">
      <c r="A828" s="155"/>
      <c r="B828" s="414" t="s">
        <v>147</v>
      </c>
      <c r="C828" s="78"/>
      <c r="D828" s="209">
        <v>0.53</v>
      </c>
      <c r="E828" s="210">
        <v>0.53</v>
      </c>
      <c r="F828" s="425"/>
      <c r="G828" s="209"/>
      <c r="H828" s="210"/>
      <c r="I828" s="209"/>
      <c r="J828" s="126"/>
      <c r="K828" s="211"/>
    </row>
    <row r="829" spans="1:11" x14ac:dyDescent="0.25">
      <c r="A829" s="155"/>
      <c r="B829" s="414" t="s">
        <v>427</v>
      </c>
      <c r="C829" s="78"/>
      <c r="D829" s="209"/>
      <c r="E829" s="210">
        <v>65</v>
      </c>
      <c r="F829" s="425"/>
      <c r="G829" s="209"/>
      <c r="H829" s="210"/>
      <c r="I829" s="209"/>
      <c r="J829" s="126"/>
      <c r="K829" s="211"/>
    </row>
    <row r="830" spans="1:11" x14ac:dyDescent="0.25">
      <c r="A830" s="155"/>
      <c r="B830" s="414" t="s">
        <v>243</v>
      </c>
      <c r="C830" s="78"/>
      <c r="D830" s="209">
        <v>1.92</v>
      </c>
      <c r="E830" s="210">
        <v>1.6</v>
      </c>
      <c r="F830" s="425"/>
      <c r="G830" s="209"/>
      <c r="H830" s="210"/>
      <c r="I830" s="209"/>
      <c r="J830" s="126"/>
      <c r="K830" s="211"/>
    </row>
    <row r="831" spans="1:11" x14ac:dyDescent="0.25">
      <c r="A831" s="155"/>
      <c r="B831" s="414" t="s">
        <v>428</v>
      </c>
      <c r="C831" s="78"/>
      <c r="D831" s="209">
        <v>0.3</v>
      </c>
      <c r="E831" s="210">
        <v>0.3</v>
      </c>
      <c r="F831" s="425"/>
      <c r="G831" s="209"/>
      <c r="H831" s="210"/>
      <c r="I831" s="209"/>
      <c r="J831" s="126"/>
      <c r="K831" s="211"/>
    </row>
    <row r="832" spans="1:11" x14ac:dyDescent="0.25">
      <c r="A832" s="155"/>
      <c r="B832" s="414" t="s">
        <v>429</v>
      </c>
      <c r="C832" s="78"/>
      <c r="D832" s="209">
        <v>1</v>
      </c>
      <c r="E832" s="210">
        <v>1</v>
      </c>
      <c r="F832" s="425"/>
      <c r="G832" s="209"/>
      <c r="H832" s="210"/>
      <c r="I832" s="209"/>
      <c r="J832" s="126"/>
      <c r="K832" s="211"/>
    </row>
    <row r="833" spans="1:11" x14ac:dyDescent="0.25">
      <c r="A833" s="98" t="s">
        <v>59</v>
      </c>
      <c r="C833" s="203" t="s">
        <v>189</v>
      </c>
      <c r="D833" s="29"/>
      <c r="E833" s="203"/>
      <c r="F833" s="29">
        <v>0.13</v>
      </c>
      <c r="G833" s="203">
        <v>0.03</v>
      </c>
      <c r="H833" s="29">
        <v>6.2251798561151066</v>
      </c>
      <c r="I833" s="203">
        <v>26.48</v>
      </c>
      <c r="J833" s="29">
        <v>2.83</v>
      </c>
      <c r="K833" s="205" t="s">
        <v>295</v>
      </c>
    </row>
    <row r="834" spans="1:11" x14ac:dyDescent="0.25">
      <c r="A834" s="98"/>
      <c r="B834" s="8" t="s">
        <v>160</v>
      </c>
      <c r="C834" s="28"/>
      <c r="D834" s="29">
        <v>0.45</v>
      </c>
      <c r="E834" s="203">
        <v>0.45</v>
      </c>
      <c r="F834" s="29"/>
      <c r="G834" s="203"/>
      <c r="H834" s="29"/>
      <c r="I834" s="203"/>
      <c r="J834" s="29"/>
      <c r="K834" s="205"/>
    </row>
    <row r="835" spans="1:11" x14ac:dyDescent="0.25">
      <c r="A835" s="98"/>
      <c r="B835" s="8" t="s">
        <v>21</v>
      </c>
      <c r="C835" s="28"/>
      <c r="D835" s="29">
        <v>6</v>
      </c>
      <c r="E835" s="203">
        <v>6</v>
      </c>
      <c r="F835" s="29"/>
      <c r="G835" s="203"/>
      <c r="H835" s="29"/>
      <c r="I835" s="203"/>
      <c r="J835" s="29"/>
      <c r="K835" s="205"/>
    </row>
    <row r="836" spans="1:11" x14ac:dyDescent="0.25">
      <c r="A836" s="98"/>
      <c r="B836" s="8" t="s">
        <v>60</v>
      </c>
      <c r="C836" s="28"/>
      <c r="D836" s="29">
        <v>8</v>
      </c>
      <c r="E836" s="203">
        <v>7</v>
      </c>
      <c r="F836" s="29"/>
      <c r="G836" s="203"/>
      <c r="H836" s="29"/>
      <c r="I836" s="203"/>
      <c r="J836" s="29"/>
      <c r="K836" s="205"/>
    </row>
    <row r="837" spans="1:11" ht="16.5" thickBot="1" x14ac:dyDescent="0.3">
      <c r="A837" s="98"/>
      <c r="B837" s="8" t="s">
        <v>20</v>
      </c>
      <c r="C837" s="28"/>
      <c r="D837" s="29">
        <v>180</v>
      </c>
      <c r="E837" s="203">
        <v>180</v>
      </c>
      <c r="F837" s="29"/>
      <c r="G837" s="203"/>
      <c r="H837" s="29"/>
      <c r="I837" s="203"/>
      <c r="J837" s="29"/>
      <c r="K837" s="205"/>
    </row>
    <row r="838" spans="1:11" s="37" customFormat="1" ht="16.5" thickBot="1" x14ac:dyDescent="0.3">
      <c r="A838" s="513" t="s">
        <v>28</v>
      </c>
      <c r="B838" s="514"/>
      <c r="C838" s="32">
        <f>C811+C813+193</f>
        <v>413</v>
      </c>
      <c r="D838" s="62"/>
      <c r="E838" s="34"/>
      <c r="F838" s="97">
        <f>SUM(F810:F837)</f>
        <v>11.81</v>
      </c>
      <c r="G838" s="35">
        <f>SUM(G810:G837)</f>
        <v>6.86</v>
      </c>
      <c r="H838" s="97">
        <f>SUM(H810:H837)</f>
        <v>55.885179856115101</v>
      </c>
      <c r="I838" s="35">
        <f>SUM(I810:I837)</f>
        <v>350.88</v>
      </c>
      <c r="J838" s="97">
        <f>SUM(J810:J837)</f>
        <v>2.8660000000000001</v>
      </c>
      <c r="K838" s="36"/>
    </row>
    <row r="839" spans="1:11" s="37" customFormat="1" ht="15.75" customHeight="1" thickBot="1" x14ac:dyDescent="0.3">
      <c r="A839" s="513" t="s">
        <v>47</v>
      </c>
      <c r="B839" s="514"/>
      <c r="C839" s="32">
        <f>C763+C767+C809+C838</f>
        <v>1674</v>
      </c>
      <c r="D839" s="97"/>
      <c r="E839" s="35"/>
      <c r="F839" s="35">
        <f>F763+F767+F809+F838</f>
        <v>50.930796419540499</v>
      </c>
      <c r="G839" s="109">
        <f>G763+G767+G809+G838</f>
        <v>41.015126812919505</v>
      </c>
      <c r="H839" s="109">
        <f>H763+H767+H809+H838</f>
        <v>216.02600375742014</v>
      </c>
      <c r="I839" s="109">
        <f>I763+I767+I809+I838</f>
        <v>1468.7093431552398</v>
      </c>
      <c r="J839" s="97">
        <f>J763+J767+J809+J838</f>
        <v>7.7881</v>
      </c>
      <c r="K839" s="36"/>
    </row>
    <row r="840" spans="1:11" x14ac:dyDescent="0.25">
      <c r="A840" s="182"/>
      <c r="B840" s="13"/>
      <c r="C840" s="65"/>
      <c r="D840" s="66"/>
      <c r="E840" s="29"/>
      <c r="F840" s="40"/>
      <c r="G840" s="40"/>
      <c r="H840" s="40"/>
      <c r="I840" s="40"/>
      <c r="J840" s="40"/>
    </row>
    <row r="841" spans="1:11" ht="16.5" thickBot="1" x14ac:dyDescent="0.3">
      <c r="A841" s="390" t="s">
        <v>81</v>
      </c>
      <c r="B841" s="13"/>
      <c r="C841" s="13"/>
      <c r="D841" s="14"/>
      <c r="I841" s="68"/>
      <c r="J841" s="68"/>
      <c r="K841" s="118"/>
    </row>
    <row r="842" spans="1:11" ht="36" customHeight="1" thickBot="1" x14ac:dyDescent="0.3">
      <c r="A842" s="504" t="s">
        <v>242</v>
      </c>
      <c r="B842" s="500" t="s">
        <v>372</v>
      </c>
      <c r="C842" s="500" t="s">
        <v>368</v>
      </c>
      <c r="D842" s="190" t="s">
        <v>369</v>
      </c>
      <c r="E842" s="105" t="s">
        <v>370</v>
      </c>
      <c r="F842" s="497" t="s">
        <v>5</v>
      </c>
      <c r="G842" s="498"/>
      <c r="H842" s="499"/>
      <c r="I842" s="190" t="s">
        <v>371</v>
      </c>
      <c r="J842" s="190" t="s">
        <v>6</v>
      </c>
      <c r="K842" s="188" t="s">
        <v>7</v>
      </c>
    </row>
    <row r="843" spans="1:11" ht="16.5" thickBot="1" x14ac:dyDescent="0.3">
      <c r="A843" s="505"/>
      <c r="B843" s="501"/>
      <c r="C843" s="501"/>
      <c r="D843" s="255" t="s">
        <v>8</v>
      </c>
      <c r="E843" s="255" t="s">
        <v>9</v>
      </c>
      <c r="F843" s="255" t="s">
        <v>10</v>
      </c>
      <c r="G843" s="255" t="s">
        <v>11</v>
      </c>
      <c r="H843" s="257" t="s">
        <v>12</v>
      </c>
      <c r="I843" s="257" t="s">
        <v>13</v>
      </c>
      <c r="J843" s="257" t="s">
        <v>14</v>
      </c>
      <c r="K843" s="267"/>
    </row>
    <row r="844" spans="1:11" x14ac:dyDescent="0.25">
      <c r="A844" s="391"/>
      <c r="B844" s="107" t="s">
        <v>15</v>
      </c>
      <c r="C844" s="28"/>
      <c r="D844" s="186"/>
      <c r="E844" s="25"/>
      <c r="G844" s="25"/>
      <c r="I844" s="25"/>
      <c r="K844" s="205"/>
    </row>
    <row r="845" spans="1:11" x14ac:dyDescent="0.25">
      <c r="A845" s="369" t="s">
        <v>163</v>
      </c>
      <c r="B845" s="142"/>
      <c r="C845" s="241" t="s">
        <v>236</v>
      </c>
      <c r="D845" s="339"/>
      <c r="E845" s="84"/>
      <c r="F845" s="339">
        <v>16.73</v>
      </c>
      <c r="G845" s="84">
        <v>29.8</v>
      </c>
      <c r="H845" s="339">
        <v>3.17</v>
      </c>
      <c r="I845" s="84">
        <v>347.59</v>
      </c>
      <c r="J845" s="339">
        <v>0.34</v>
      </c>
      <c r="K845" s="50" t="s">
        <v>287</v>
      </c>
    </row>
    <row r="846" spans="1:11" x14ac:dyDescent="0.25">
      <c r="A846" s="369"/>
      <c r="B846" s="48" t="s">
        <v>43</v>
      </c>
      <c r="C846" s="241"/>
      <c r="D846" s="339">
        <v>136.80000000000001</v>
      </c>
      <c r="E846" s="84">
        <v>114</v>
      </c>
      <c r="F846" s="339"/>
      <c r="G846" s="84"/>
      <c r="H846" s="339"/>
      <c r="I846" s="84"/>
      <c r="J846" s="339"/>
      <c r="K846" s="50"/>
    </row>
    <row r="847" spans="1:11" x14ac:dyDescent="0.25">
      <c r="A847" s="369"/>
      <c r="B847" s="142" t="s">
        <v>129</v>
      </c>
      <c r="C847" s="241"/>
      <c r="D847" s="339">
        <v>72</v>
      </c>
      <c r="E847" s="84">
        <v>72</v>
      </c>
      <c r="F847" s="339"/>
      <c r="G847" s="84"/>
      <c r="H847" s="339"/>
      <c r="I847" s="84"/>
      <c r="J847" s="339"/>
      <c r="K847" s="50"/>
    </row>
    <row r="848" spans="1:11" x14ac:dyDescent="0.25">
      <c r="A848" s="369"/>
      <c r="B848" s="142" t="s">
        <v>151</v>
      </c>
      <c r="C848" s="241"/>
      <c r="D848" s="339"/>
      <c r="E848" s="84">
        <v>186</v>
      </c>
      <c r="F848" s="339"/>
      <c r="G848" s="84"/>
      <c r="H848" s="339"/>
      <c r="I848" s="84"/>
      <c r="J848" s="339"/>
      <c r="K848" s="50"/>
    </row>
    <row r="849" spans="1:11" x14ac:dyDescent="0.25">
      <c r="A849" s="369"/>
      <c r="B849" s="142" t="s">
        <v>44</v>
      </c>
      <c r="C849" s="241"/>
      <c r="D849" s="339">
        <v>3</v>
      </c>
      <c r="E849" s="84">
        <v>3</v>
      </c>
      <c r="F849" s="339"/>
      <c r="G849" s="84"/>
      <c r="H849" s="339"/>
      <c r="I849" s="84"/>
      <c r="J849" s="339"/>
      <c r="K849" s="50"/>
    </row>
    <row r="850" spans="1:11" x14ac:dyDescent="0.25">
      <c r="A850" s="369"/>
      <c r="B850" s="142" t="s">
        <v>147</v>
      </c>
      <c r="C850" s="241"/>
      <c r="D850" s="339">
        <v>0.5</v>
      </c>
      <c r="E850" s="84">
        <v>0.5</v>
      </c>
      <c r="F850" s="339"/>
      <c r="G850" s="84"/>
      <c r="H850" s="339"/>
      <c r="I850" s="84"/>
      <c r="J850" s="339"/>
      <c r="K850" s="50"/>
    </row>
    <row r="851" spans="1:11" x14ac:dyDescent="0.25">
      <c r="A851" s="369"/>
      <c r="B851" s="142" t="s">
        <v>152</v>
      </c>
      <c r="C851" s="241"/>
      <c r="D851" s="339"/>
      <c r="E851" s="84">
        <v>180</v>
      </c>
      <c r="F851" s="339"/>
      <c r="G851" s="84"/>
      <c r="H851" s="339"/>
      <c r="I851" s="84"/>
      <c r="J851" s="339"/>
      <c r="K851" s="50"/>
    </row>
    <row r="852" spans="1:11" x14ac:dyDescent="0.25">
      <c r="A852" s="98" t="s">
        <v>305</v>
      </c>
      <c r="C852" s="203" t="s">
        <v>332</v>
      </c>
      <c r="D852" s="29"/>
      <c r="E852" s="203"/>
      <c r="F852" s="29">
        <v>0.11000000000000001</v>
      </c>
      <c r="G852" s="203">
        <v>6.0000000000000012E-2</v>
      </c>
      <c r="H852" s="29">
        <v>6.9880000000000004</v>
      </c>
      <c r="I852" s="203">
        <v>28.7</v>
      </c>
      <c r="J852" s="29">
        <v>1.03</v>
      </c>
      <c r="K852" s="47" t="s">
        <v>280</v>
      </c>
    </row>
    <row r="853" spans="1:11" x14ac:dyDescent="0.25">
      <c r="A853" s="98"/>
      <c r="B853" s="8" t="s">
        <v>160</v>
      </c>
      <c r="C853" s="28"/>
      <c r="D853" s="29">
        <v>0.45</v>
      </c>
      <c r="E853" s="203">
        <v>0.45</v>
      </c>
      <c r="F853" s="29"/>
      <c r="G853" s="203"/>
      <c r="H853" s="29"/>
      <c r="I853" s="203"/>
      <c r="J853" s="29"/>
      <c r="K853" s="205"/>
    </row>
    <row r="854" spans="1:11" x14ac:dyDescent="0.25">
      <c r="A854" s="98"/>
      <c r="B854" s="8" t="s">
        <v>21</v>
      </c>
      <c r="C854" s="28"/>
      <c r="D854" s="29">
        <v>6</v>
      </c>
      <c r="E854" s="203">
        <v>6</v>
      </c>
      <c r="F854" s="29"/>
      <c r="G854" s="203"/>
      <c r="H854" s="29"/>
      <c r="I854" s="203"/>
      <c r="J854" s="29"/>
      <c r="K854" s="205"/>
    </row>
    <row r="855" spans="1:11" x14ac:dyDescent="0.25">
      <c r="A855" s="98"/>
      <c r="B855" s="8" t="s">
        <v>319</v>
      </c>
      <c r="C855" s="28"/>
      <c r="D855" s="29">
        <v>11.4</v>
      </c>
      <c r="E855" s="203">
        <v>10</v>
      </c>
      <c r="F855" s="29"/>
      <c r="G855" s="203"/>
      <c r="H855" s="29"/>
      <c r="I855" s="203"/>
      <c r="J855" s="29"/>
      <c r="K855" s="205"/>
    </row>
    <row r="856" spans="1:11" x14ac:dyDescent="0.25">
      <c r="A856" s="98"/>
      <c r="B856" s="8" t="s">
        <v>20</v>
      </c>
      <c r="C856" s="28"/>
      <c r="D856" s="29">
        <v>180</v>
      </c>
      <c r="E856" s="203">
        <v>180</v>
      </c>
      <c r="F856" s="29"/>
      <c r="G856" s="203"/>
      <c r="H856" s="29"/>
      <c r="I856" s="203"/>
      <c r="J856" s="29"/>
      <c r="K856" s="205"/>
    </row>
    <row r="857" spans="1:11" x14ac:dyDescent="0.25">
      <c r="A857" s="98" t="s">
        <v>143</v>
      </c>
      <c r="C857" s="28" t="s">
        <v>26</v>
      </c>
      <c r="D857" s="19"/>
      <c r="E857" s="26"/>
      <c r="F857" s="206">
        <v>2.2922522522522524</v>
      </c>
      <c r="G857" s="203">
        <v>4.5008708708708705</v>
      </c>
      <c r="H857" s="29">
        <v>15.49</v>
      </c>
      <c r="I857" s="203">
        <v>111.67867867867868</v>
      </c>
      <c r="J857" s="468"/>
      <c r="K857" s="205" t="s">
        <v>290</v>
      </c>
    </row>
    <row r="858" spans="1:11" x14ac:dyDescent="0.25">
      <c r="A858" s="98"/>
      <c r="B858" s="8" t="s">
        <v>27</v>
      </c>
      <c r="C858" s="28"/>
      <c r="D858" s="206">
        <v>30</v>
      </c>
      <c r="E858" s="203">
        <v>30</v>
      </c>
      <c r="F858" s="206"/>
      <c r="G858" s="203"/>
      <c r="H858" s="468"/>
      <c r="I858" s="203"/>
      <c r="J858" s="468"/>
      <c r="K858" s="205"/>
    </row>
    <row r="859" spans="1:11" ht="16.5" thickBot="1" x14ac:dyDescent="0.3">
      <c r="A859" s="98"/>
      <c r="B859" s="8" t="s">
        <v>22</v>
      </c>
      <c r="C859" s="28"/>
      <c r="D859" s="206">
        <v>5</v>
      </c>
      <c r="E859" s="203">
        <v>5</v>
      </c>
      <c r="F859" s="206" t="s">
        <v>3</v>
      </c>
      <c r="G859" s="203"/>
      <c r="H859" s="468"/>
      <c r="I859" s="203"/>
      <c r="J859" s="468"/>
      <c r="K859" s="205"/>
    </row>
    <row r="860" spans="1:11" s="37" customFormat="1" ht="16.5" thickBot="1" x14ac:dyDescent="0.3">
      <c r="A860" s="196" t="s">
        <v>28</v>
      </c>
      <c r="B860" s="31"/>
      <c r="C860" s="436">
        <f>C845+196+35</f>
        <v>411</v>
      </c>
      <c r="D860" s="62"/>
      <c r="E860" s="34"/>
      <c r="F860" s="97">
        <f>SUM(F844:F859)</f>
        <v>19.13225225225225</v>
      </c>
      <c r="G860" s="35">
        <f t="shared" ref="G860:J860" si="25">SUM(G844:G859)</f>
        <v>34.360870870870869</v>
      </c>
      <c r="H860" s="97">
        <f t="shared" si="25"/>
        <v>25.648000000000003</v>
      </c>
      <c r="I860" s="35">
        <f t="shared" si="25"/>
        <v>487.96867867867866</v>
      </c>
      <c r="J860" s="97">
        <f t="shared" si="25"/>
        <v>1.37</v>
      </c>
      <c r="K860" s="35"/>
    </row>
    <row r="861" spans="1:11" x14ac:dyDescent="0.25">
      <c r="A861" s="391"/>
      <c r="B861" s="107" t="s">
        <v>29</v>
      </c>
      <c r="C861" s="28"/>
      <c r="D861" s="186"/>
      <c r="E861" s="17"/>
      <c r="F861" s="29"/>
      <c r="G861" s="203"/>
      <c r="H861" s="29"/>
      <c r="I861" s="203"/>
      <c r="J861" s="29"/>
      <c r="K861" s="18"/>
    </row>
    <row r="862" spans="1:11" x14ac:dyDescent="0.25">
      <c r="A862" s="423" t="s">
        <v>120</v>
      </c>
      <c r="B862" s="48"/>
      <c r="C862" s="189">
        <v>180</v>
      </c>
      <c r="D862" s="86"/>
      <c r="E862" s="46"/>
      <c r="F862" s="86">
        <v>5.22</v>
      </c>
      <c r="G862" s="46">
        <v>4.5</v>
      </c>
      <c r="H862" s="86">
        <v>7.2</v>
      </c>
      <c r="I862" s="45">
        <v>90</v>
      </c>
      <c r="J862" s="45">
        <v>1.26</v>
      </c>
      <c r="K862" s="50" t="s">
        <v>110</v>
      </c>
    </row>
    <row r="863" spans="1:11" x14ac:dyDescent="0.25">
      <c r="A863" s="423" t="s">
        <v>416</v>
      </c>
      <c r="B863" s="44" t="s">
        <v>126</v>
      </c>
      <c r="C863" s="189"/>
      <c r="D863" s="86">
        <v>185</v>
      </c>
      <c r="E863" s="46">
        <v>180</v>
      </c>
      <c r="F863" s="86"/>
      <c r="G863" s="46"/>
      <c r="H863" s="86"/>
      <c r="I863" s="46"/>
      <c r="J863" s="45"/>
      <c r="K863" s="50"/>
    </row>
    <row r="864" spans="1:11" ht="32.25" thickBot="1" x14ac:dyDescent="0.3">
      <c r="A864" s="423" t="s">
        <v>148</v>
      </c>
      <c r="B864" s="440" t="s">
        <v>345</v>
      </c>
      <c r="C864" s="189">
        <v>35</v>
      </c>
      <c r="D864" s="45">
        <v>35</v>
      </c>
      <c r="E864" s="46">
        <v>35</v>
      </c>
      <c r="F864" s="46">
        <v>2.0649999999999999</v>
      </c>
      <c r="G864" s="439">
        <v>1.645</v>
      </c>
      <c r="H864" s="46">
        <v>26.25</v>
      </c>
      <c r="I864" s="439">
        <v>128.1</v>
      </c>
      <c r="J864" s="45">
        <v>0</v>
      </c>
      <c r="K864" s="50" t="s">
        <v>272</v>
      </c>
    </row>
    <row r="865" spans="1:11" s="37" customFormat="1" ht="16.5" thickBot="1" x14ac:dyDescent="0.3">
      <c r="A865" s="196" t="s">
        <v>28</v>
      </c>
      <c r="B865" s="31"/>
      <c r="C865" s="32">
        <f>C862+C864</f>
        <v>215</v>
      </c>
      <c r="D865" s="62"/>
      <c r="E865" s="38"/>
      <c r="F865" s="97">
        <f>SUM(F862:F864)</f>
        <v>7.2850000000000001</v>
      </c>
      <c r="G865" s="35">
        <f t="shared" ref="G865:J865" si="26">SUM(G862:G864)</f>
        <v>6.1449999999999996</v>
      </c>
      <c r="H865" s="97">
        <f t="shared" si="26"/>
        <v>33.450000000000003</v>
      </c>
      <c r="I865" s="35">
        <f t="shared" si="26"/>
        <v>218.1</v>
      </c>
      <c r="J865" s="97">
        <f t="shared" si="26"/>
        <v>1.26</v>
      </c>
      <c r="K865" s="36"/>
    </row>
    <row r="866" spans="1:11" x14ac:dyDescent="0.25">
      <c r="A866" s="98"/>
      <c r="B866" s="103" t="s">
        <v>30</v>
      </c>
      <c r="C866" s="30"/>
      <c r="D866" s="17"/>
      <c r="E866" s="204"/>
      <c r="G866" s="25"/>
      <c r="I866" s="17"/>
      <c r="J866" s="29"/>
      <c r="K866" s="205"/>
    </row>
    <row r="867" spans="1:11" s="115" customFormat="1" ht="23.25" customHeight="1" x14ac:dyDescent="0.25">
      <c r="A867" s="369" t="s">
        <v>479</v>
      </c>
      <c r="B867" s="234"/>
      <c r="C867" s="492">
        <v>50</v>
      </c>
      <c r="D867" s="84"/>
      <c r="E867" s="84"/>
      <c r="F867" s="339">
        <v>0.55000000000000004</v>
      </c>
      <c r="G867" s="84">
        <v>0.1</v>
      </c>
      <c r="H867" s="339">
        <v>1.9</v>
      </c>
      <c r="I867" s="84">
        <v>11</v>
      </c>
      <c r="J867" s="339">
        <v>8.75</v>
      </c>
      <c r="K867" s="151" t="s">
        <v>481</v>
      </c>
    </row>
    <row r="868" spans="1:11" s="115" customFormat="1" ht="19.5" customHeight="1" x14ac:dyDescent="0.25">
      <c r="A868" s="369"/>
      <c r="B868" s="180" t="s">
        <v>480</v>
      </c>
      <c r="C868" s="492"/>
      <c r="D868" s="84">
        <v>51</v>
      </c>
      <c r="E868" s="84">
        <v>50</v>
      </c>
      <c r="F868" s="234"/>
      <c r="G868" s="85"/>
      <c r="H868" s="234"/>
      <c r="I868" s="85"/>
      <c r="J868" s="234"/>
      <c r="K868" s="151"/>
    </row>
    <row r="869" spans="1:11" ht="47.25" x14ac:dyDescent="0.25">
      <c r="A869" s="424" t="s">
        <v>468</v>
      </c>
      <c r="C869" s="168" t="s">
        <v>338</v>
      </c>
      <c r="D869" s="203"/>
      <c r="E869" s="204"/>
      <c r="F869" s="45">
        <v>2.9986000000000002</v>
      </c>
      <c r="G869" s="46">
        <v>6.0367999999999995</v>
      </c>
      <c r="H869" s="86">
        <v>9.6736000000000004</v>
      </c>
      <c r="I869" s="46">
        <v>109.16</v>
      </c>
      <c r="J869" s="125">
        <v>6.16</v>
      </c>
      <c r="K869" s="50" t="s">
        <v>112</v>
      </c>
    </row>
    <row r="870" spans="1:11" x14ac:dyDescent="0.25">
      <c r="A870" s="424"/>
      <c r="C870" s="30"/>
      <c r="D870" s="203"/>
      <c r="E870" s="204"/>
      <c r="F870" s="45"/>
      <c r="G870" s="46"/>
      <c r="H870" s="86"/>
      <c r="I870" s="46"/>
      <c r="J870" s="125"/>
      <c r="K870" s="50"/>
    </row>
    <row r="871" spans="1:11" x14ac:dyDescent="0.25">
      <c r="A871" s="424"/>
      <c r="C871" s="30"/>
      <c r="D871" s="203"/>
      <c r="E871" s="204"/>
      <c r="F871" s="45"/>
      <c r="G871" s="46"/>
      <c r="H871" s="86"/>
      <c r="I871" s="46"/>
      <c r="J871" s="125"/>
      <c r="K871" s="50"/>
    </row>
    <row r="872" spans="1:11" x14ac:dyDescent="0.25">
      <c r="A872" s="98"/>
      <c r="B872" s="8" t="s">
        <v>105</v>
      </c>
      <c r="C872" s="30"/>
      <c r="D872" s="203">
        <v>79.8</v>
      </c>
      <c r="E872" s="204">
        <v>60</v>
      </c>
      <c r="F872" s="206"/>
      <c r="G872" s="203"/>
      <c r="H872" s="29"/>
      <c r="I872" s="203"/>
      <c r="J872" s="204"/>
      <c r="K872" s="205"/>
    </row>
    <row r="873" spans="1:11" x14ac:dyDescent="0.25">
      <c r="A873" s="98"/>
      <c r="B873" s="8" t="s">
        <v>441</v>
      </c>
      <c r="C873" s="30"/>
      <c r="D873" s="203">
        <v>8</v>
      </c>
      <c r="E873" s="204">
        <v>8</v>
      </c>
      <c r="F873" s="206"/>
      <c r="G873" s="203"/>
      <c r="H873" s="29"/>
      <c r="I873" s="203"/>
      <c r="J873" s="204"/>
      <c r="K873" s="205"/>
    </row>
    <row r="874" spans="1:11" x14ac:dyDescent="0.25">
      <c r="A874" s="98"/>
      <c r="B874" s="8" t="s">
        <v>64</v>
      </c>
      <c r="C874" s="30"/>
      <c r="D874" s="203">
        <v>10</v>
      </c>
      <c r="E874" s="204">
        <v>8</v>
      </c>
      <c r="F874" s="206"/>
      <c r="G874" s="203"/>
      <c r="H874" s="29"/>
      <c r="I874" s="203"/>
      <c r="J874" s="204"/>
      <c r="K874" s="205"/>
    </row>
    <row r="875" spans="1:11" x14ac:dyDescent="0.25">
      <c r="A875" s="98"/>
      <c r="B875" s="8" t="s">
        <v>83</v>
      </c>
      <c r="C875" s="30"/>
      <c r="D875" s="203">
        <v>4.76</v>
      </c>
      <c r="E875" s="204">
        <v>4</v>
      </c>
      <c r="F875" s="206"/>
      <c r="G875" s="203"/>
      <c r="H875" s="29"/>
      <c r="I875" s="203"/>
      <c r="J875" s="204"/>
      <c r="K875" s="205"/>
    </row>
    <row r="876" spans="1:11" x14ac:dyDescent="0.25">
      <c r="A876" s="98"/>
      <c r="B876" s="8" t="s">
        <v>104</v>
      </c>
      <c r="C876" s="30"/>
      <c r="D876" s="203">
        <v>3</v>
      </c>
      <c r="E876" s="204">
        <v>3</v>
      </c>
      <c r="F876" s="206"/>
      <c r="G876" s="203"/>
      <c r="H876" s="29"/>
      <c r="I876" s="203"/>
      <c r="J876" s="204"/>
      <c r="K876" s="205"/>
    </row>
    <row r="877" spans="1:11" x14ac:dyDescent="0.25">
      <c r="A877" s="98"/>
      <c r="B877" s="8" t="s">
        <v>442</v>
      </c>
      <c r="C877" s="30"/>
      <c r="D877" s="203">
        <v>21.84</v>
      </c>
      <c r="E877" s="204">
        <v>12</v>
      </c>
      <c r="F877" s="206"/>
      <c r="G877" s="203"/>
      <c r="H877" s="29"/>
      <c r="I877" s="203"/>
      <c r="J877" s="204"/>
      <c r="K877" s="205"/>
    </row>
    <row r="878" spans="1:11" x14ac:dyDescent="0.25">
      <c r="A878" s="98"/>
      <c r="B878" s="8" t="s">
        <v>147</v>
      </c>
      <c r="C878" s="30"/>
      <c r="D878" s="203">
        <v>0.6</v>
      </c>
      <c r="E878" s="204">
        <v>0.6</v>
      </c>
      <c r="F878" s="206"/>
      <c r="G878" s="203"/>
      <c r="H878" s="29"/>
      <c r="I878" s="203"/>
      <c r="J878" s="204"/>
      <c r="K878" s="205"/>
    </row>
    <row r="879" spans="1:11" x14ac:dyDescent="0.25">
      <c r="A879" s="98"/>
      <c r="B879" s="8" t="s">
        <v>66</v>
      </c>
      <c r="C879" s="30"/>
      <c r="D879" s="203">
        <v>132</v>
      </c>
      <c r="E879" s="204">
        <v>132</v>
      </c>
      <c r="F879" s="206"/>
      <c r="G879" s="203"/>
      <c r="H879" s="29"/>
      <c r="I879" s="203"/>
      <c r="J879" s="204"/>
      <c r="K879" s="205"/>
    </row>
    <row r="880" spans="1:11" x14ac:dyDescent="0.25">
      <c r="A880" s="477"/>
      <c r="B880" s="8" t="s">
        <v>316</v>
      </c>
      <c r="C880" s="43"/>
      <c r="D880" s="86">
        <v>17.559999999999999</v>
      </c>
      <c r="E880" s="46">
        <v>11.4</v>
      </c>
      <c r="F880" s="468"/>
      <c r="G880" s="203"/>
      <c r="H880" s="29"/>
      <c r="I880" s="203"/>
      <c r="J880" s="468"/>
      <c r="K880" s="205"/>
    </row>
    <row r="881" spans="1:11" x14ac:dyDescent="0.25">
      <c r="A881" s="477"/>
      <c r="B881" s="8" t="s">
        <v>166</v>
      </c>
      <c r="C881" s="43"/>
      <c r="D881" s="86">
        <v>11.97</v>
      </c>
      <c r="E881" s="46">
        <v>11.4</v>
      </c>
      <c r="F881" s="468"/>
      <c r="G881" s="203"/>
      <c r="H881" s="29"/>
      <c r="I881" s="203"/>
      <c r="J881" s="468"/>
      <c r="K881" s="205"/>
    </row>
    <row r="882" spans="1:11" x14ac:dyDescent="0.25">
      <c r="A882" s="477"/>
      <c r="B882" s="8" t="s">
        <v>83</v>
      </c>
      <c r="C882" s="43"/>
      <c r="D882" s="86">
        <v>1.19</v>
      </c>
      <c r="E882" s="46">
        <v>1</v>
      </c>
      <c r="F882" s="468"/>
      <c r="G882" s="203"/>
      <c r="H882" s="29"/>
      <c r="I882" s="203"/>
      <c r="J882" s="468"/>
      <c r="K882" s="205"/>
    </row>
    <row r="883" spans="1:11" x14ac:dyDescent="0.25">
      <c r="A883" s="477"/>
      <c r="B883" s="8" t="s">
        <v>43</v>
      </c>
      <c r="C883" s="43"/>
      <c r="D883" s="86">
        <v>0.96</v>
      </c>
      <c r="E883" s="46">
        <v>0.8</v>
      </c>
      <c r="F883" s="468"/>
      <c r="G883" s="203"/>
      <c r="H883" s="29"/>
      <c r="I883" s="203"/>
      <c r="J883" s="468"/>
      <c r="K883" s="205"/>
    </row>
    <row r="884" spans="1:11" x14ac:dyDescent="0.25">
      <c r="A884" s="477"/>
      <c r="B884" s="8" t="s">
        <v>353</v>
      </c>
      <c r="C884" s="43"/>
      <c r="D884" s="86">
        <v>1</v>
      </c>
      <c r="E884" s="46">
        <v>1</v>
      </c>
      <c r="F884" s="468"/>
      <c r="G884" s="203"/>
      <c r="H884" s="29"/>
      <c r="I884" s="203"/>
      <c r="J884" s="468"/>
      <c r="K884" s="205"/>
    </row>
    <row r="885" spans="1:11" x14ac:dyDescent="0.25">
      <c r="A885" s="477"/>
      <c r="B885" s="13" t="s">
        <v>147</v>
      </c>
      <c r="C885" s="43"/>
      <c r="D885" s="86">
        <v>0.1</v>
      </c>
      <c r="E885" s="46">
        <v>0.1</v>
      </c>
      <c r="F885" s="468"/>
      <c r="G885" s="203"/>
      <c r="H885" s="29"/>
      <c r="I885" s="203"/>
      <c r="J885" s="468"/>
      <c r="K885" s="205"/>
    </row>
    <row r="886" spans="1:11" x14ac:dyDescent="0.25">
      <c r="A886" s="477"/>
      <c r="B886" s="8" t="s">
        <v>38</v>
      </c>
      <c r="C886" s="43"/>
      <c r="D886" s="86"/>
      <c r="E886" s="46">
        <v>14.3</v>
      </c>
      <c r="F886" s="468"/>
      <c r="G886" s="203"/>
      <c r="H886" s="29"/>
      <c r="I886" s="203"/>
      <c r="J886" s="468"/>
      <c r="K886" s="205"/>
    </row>
    <row r="887" spans="1:11" x14ac:dyDescent="0.25">
      <c r="B887" s="8" t="s">
        <v>135</v>
      </c>
      <c r="C887" s="43"/>
      <c r="D887" s="29"/>
      <c r="E887" s="203">
        <v>10</v>
      </c>
      <c r="F887" s="29"/>
      <c r="G887" s="203"/>
      <c r="H887" s="29"/>
      <c r="I887" s="203"/>
      <c r="J887" s="29"/>
      <c r="K887" s="205"/>
    </row>
    <row r="888" spans="1:11" x14ac:dyDescent="0.25">
      <c r="B888" s="8" t="s">
        <v>67</v>
      </c>
      <c r="C888" s="189"/>
      <c r="D888" s="86">
        <v>7</v>
      </c>
      <c r="E888" s="46">
        <v>7</v>
      </c>
      <c r="F888" s="29"/>
      <c r="G888" s="203"/>
      <c r="H888" s="29"/>
      <c r="I888" s="203"/>
      <c r="J888" s="29"/>
      <c r="K888" s="205"/>
    </row>
    <row r="889" spans="1:11" ht="27" customHeight="1" x14ac:dyDescent="0.25">
      <c r="A889" s="240" t="s">
        <v>383</v>
      </c>
      <c r="B889" s="48"/>
      <c r="C889" s="486">
        <v>185</v>
      </c>
      <c r="D889" s="167"/>
      <c r="E889" s="262"/>
      <c r="F889" s="86">
        <v>8.5760000000000005</v>
      </c>
      <c r="G889" s="46">
        <v>10.868</v>
      </c>
      <c r="H889" s="86">
        <v>16.412999999999997</v>
      </c>
      <c r="I889" s="46">
        <v>205.1</v>
      </c>
      <c r="J889" s="86">
        <v>25.62</v>
      </c>
      <c r="K889" s="485" t="s">
        <v>384</v>
      </c>
    </row>
    <row r="890" spans="1:11" x14ac:dyDescent="0.25">
      <c r="A890" s="240"/>
      <c r="B890" s="48" t="s">
        <v>146</v>
      </c>
      <c r="C890" s="487"/>
      <c r="D890" s="46">
        <v>165.6</v>
      </c>
      <c r="E890" s="125">
        <v>132</v>
      </c>
      <c r="F890" s="166"/>
      <c r="G890" s="167"/>
      <c r="H890" s="166"/>
      <c r="I890" s="167"/>
      <c r="J890" s="166"/>
      <c r="K890" s="359"/>
    </row>
    <row r="891" spans="1:11" x14ac:dyDescent="0.25">
      <c r="A891" s="240"/>
      <c r="B891" s="48" t="s">
        <v>108</v>
      </c>
      <c r="C891" s="487"/>
      <c r="D891" s="46">
        <v>30</v>
      </c>
      <c r="E891" s="125">
        <v>30</v>
      </c>
      <c r="F891" s="166"/>
      <c r="G891" s="167"/>
      <c r="H891" s="166"/>
      <c r="I891" s="167"/>
      <c r="J891" s="166"/>
      <c r="K891" s="359"/>
    </row>
    <row r="892" spans="1:11" x14ac:dyDescent="0.25">
      <c r="A892" s="240"/>
      <c r="B892" s="48" t="s">
        <v>385</v>
      </c>
      <c r="C892" s="487"/>
      <c r="D892" s="46"/>
      <c r="E892" s="125">
        <v>120</v>
      </c>
      <c r="F892" s="166"/>
      <c r="G892" s="167"/>
      <c r="H892" s="166"/>
      <c r="I892" s="167"/>
      <c r="J892" s="166"/>
      <c r="K892" s="359"/>
    </row>
    <row r="893" spans="1:11" ht="15.75" customHeight="1" x14ac:dyDescent="0.25">
      <c r="A893" s="240"/>
      <c r="B893" s="48" t="s">
        <v>83</v>
      </c>
      <c r="C893" s="487"/>
      <c r="D893" s="46">
        <v>13.2</v>
      </c>
      <c r="E893" s="125">
        <v>11</v>
      </c>
      <c r="F893" s="166"/>
      <c r="G893" s="167"/>
      <c r="H893" s="166"/>
      <c r="I893" s="167"/>
      <c r="J893" s="166"/>
      <c r="K893" s="359"/>
    </row>
    <row r="894" spans="1:11" ht="15.75" customHeight="1" x14ac:dyDescent="0.25">
      <c r="A894" s="240"/>
      <c r="B894" s="48" t="s">
        <v>104</v>
      </c>
      <c r="C894" s="487"/>
      <c r="D894" s="46">
        <v>1.2</v>
      </c>
      <c r="E894" s="125">
        <v>1.2</v>
      </c>
      <c r="F894" s="166"/>
      <c r="G894" s="167"/>
      <c r="H894" s="166"/>
      <c r="I894" s="167"/>
      <c r="J894" s="166"/>
      <c r="K894" s="359"/>
    </row>
    <row r="895" spans="1:11" ht="15.75" customHeight="1" x14ac:dyDescent="0.25">
      <c r="A895" s="240"/>
      <c r="B895" s="48" t="s">
        <v>386</v>
      </c>
      <c r="C895" s="487"/>
      <c r="D895" s="46"/>
      <c r="E895" s="125">
        <v>5.5</v>
      </c>
      <c r="F895" s="166"/>
      <c r="G895" s="167"/>
      <c r="H895" s="166"/>
      <c r="I895" s="167"/>
      <c r="J895" s="166"/>
      <c r="K895" s="359"/>
    </row>
    <row r="896" spans="1:11" ht="15.75" customHeight="1" x14ac:dyDescent="0.25">
      <c r="A896" s="240"/>
      <c r="B896" s="48" t="s">
        <v>231</v>
      </c>
      <c r="C896" s="487"/>
      <c r="D896" s="46">
        <v>45.7</v>
      </c>
      <c r="E896" s="125">
        <v>43.75</v>
      </c>
      <c r="F896" s="166"/>
      <c r="G896" s="167"/>
      <c r="H896" s="166"/>
      <c r="I896" s="167"/>
      <c r="J896" s="166"/>
      <c r="K896" s="359"/>
    </row>
    <row r="897" spans="1:11" ht="15.75" customHeight="1" x14ac:dyDescent="0.25">
      <c r="A897" s="240"/>
      <c r="B897" s="48" t="s">
        <v>216</v>
      </c>
      <c r="C897" s="487"/>
      <c r="D897" s="46">
        <v>45.7</v>
      </c>
      <c r="E897" s="125">
        <v>43.75</v>
      </c>
      <c r="F897" s="166"/>
      <c r="G897" s="167"/>
      <c r="H897" s="166"/>
      <c r="I897" s="167"/>
      <c r="J897" s="166"/>
      <c r="K897" s="359"/>
    </row>
    <row r="898" spans="1:11" x14ac:dyDescent="0.25">
      <c r="A898" s="240"/>
      <c r="B898" s="48" t="s">
        <v>387</v>
      </c>
      <c r="C898" s="487"/>
      <c r="D898" s="46"/>
      <c r="E898" s="125">
        <v>35</v>
      </c>
      <c r="F898" s="166"/>
      <c r="G898" s="167"/>
      <c r="H898" s="166"/>
      <c r="I898" s="167"/>
      <c r="J898" s="166"/>
      <c r="K898" s="359"/>
    </row>
    <row r="899" spans="1:11" x14ac:dyDescent="0.25">
      <c r="A899" s="240"/>
      <c r="B899" s="48" t="s">
        <v>217</v>
      </c>
      <c r="C899" s="487"/>
      <c r="D899" s="46">
        <v>3.6</v>
      </c>
      <c r="E899" s="125">
        <v>3.6</v>
      </c>
      <c r="F899" s="166"/>
      <c r="G899" s="167"/>
      <c r="H899" s="166"/>
      <c r="I899" s="167"/>
      <c r="J899" s="166"/>
      <c r="K899" s="359"/>
    </row>
    <row r="900" spans="1:11" x14ac:dyDescent="0.25">
      <c r="A900" s="98"/>
      <c r="B900" s="8" t="s">
        <v>388</v>
      </c>
      <c r="C900" s="202"/>
      <c r="D900" s="203"/>
      <c r="E900" s="204">
        <v>18</v>
      </c>
      <c r="G900" s="26"/>
      <c r="I900" s="26"/>
      <c r="K900" s="205"/>
    </row>
    <row r="901" spans="1:11" x14ac:dyDescent="0.25">
      <c r="A901" s="98"/>
      <c r="B901" s="48" t="s">
        <v>108</v>
      </c>
      <c r="C901" s="58"/>
      <c r="D901" s="61">
        <v>18</v>
      </c>
      <c r="E901" s="71">
        <v>18</v>
      </c>
      <c r="G901" s="26"/>
      <c r="I901" s="26"/>
      <c r="K901" s="205"/>
    </row>
    <row r="902" spans="1:11" x14ac:dyDescent="0.25">
      <c r="A902" s="98"/>
      <c r="B902" s="215" t="s">
        <v>44</v>
      </c>
      <c r="C902" s="58"/>
      <c r="D902" s="373">
        <v>0.84</v>
      </c>
      <c r="E902" s="489">
        <v>0.84</v>
      </c>
      <c r="G902" s="26"/>
      <c r="I902" s="26"/>
      <c r="K902" s="205"/>
    </row>
    <row r="903" spans="1:11" x14ac:dyDescent="0.25">
      <c r="A903" s="98"/>
      <c r="B903" s="215" t="s">
        <v>217</v>
      </c>
      <c r="C903" s="58"/>
      <c r="D903" s="373">
        <v>0.84</v>
      </c>
      <c r="E903" s="489">
        <v>0.84</v>
      </c>
      <c r="G903" s="26"/>
      <c r="I903" s="26"/>
      <c r="K903" s="205"/>
    </row>
    <row r="904" spans="1:11" x14ac:dyDescent="0.25">
      <c r="A904" s="98"/>
      <c r="B904" s="215" t="s">
        <v>64</v>
      </c>
      <c r="C904" s="58"/>
      <c r="D904" s="373">
        <v>1.5</v>
      </c>
      <c r="E904" s="71">
        <v>1.2</v>
      </c>
      <c r="G904" s="26"/>
      <c r="I904" s="26"/>
      <c r="K904" s="205"/>
    </row>
    <row r="905" spans="1:11" x14ac:dyDescent="0.25">
      <c r="A905" s="98"/>
      <c r="B905" s="215" t="s">
        <v>83</v>
      </c>
      <c r="C905" s="58"/>
      <c r="D905" s="61">
        <v>0.43</v>
      </c>
      <c r="E905" s="71">
        <v>0.36</v>
      </c>
      <c r="G905" s="26"/>
      <c r="I905" s="26"/>
      <c r="K905" s="205"/>
    </row>
    <row r="906" spans="1:11" x14ac:dyDescent="0.25">
      <c r="A906" s="98"/>
      <c r="B906" s="215" t="s">
        <v>114</v>
      </c>
      <c r="C906" s="58"/>
      <c r="D906" s="61">
        <v>1.08</v>
      </c>
      <c r="E906" s="71">
        <v>1.08</v>
      </c>
      <c r="G906" s="26"/>
      <c r="I906" s="26"/>
      <c r="K906" s="205"/>
    </row>
    <row r="907" spans="1:11" x14ac:dyDescent="0.25">
      <c r="A907" s="98"/>
      <c r="B907" s="215" t="s">
        <v>104</v>
      </c>
      <c r="C907" s="58"/>
      <c r="D907" s="61">
        <v>0.24</v>
      </c>
      <c r="E907" s="71">
        <v>0.24</v>
      </c>
      <c r="G907" s="26"/>
      <c r="I907" s="26"/>
      <c r="K907" s="205"/>
    </row>
    <row r="908" spans="1:11" x14ac:dyDescent="0.25">
      <c r="A908" s="98"/>
      <c r="B908" s="215" t="s">
        <v>147</v>
      </c>
      <c r="C908" s="58"/>
      <c r="D908" s="61">
        <v>0.18</v>
      </c>
      <c r="E908" s="71">
        <v>0.18</v>
      </c>
      <c r="G908" s="26"/>
      <c r="I908" s="26"/>
      <c r="K908" s="205"/>
    </row>
    <row r="909" spans="1:11" x14ac:dyDescent="0.25">
      <c r="A909" s="381"/>
      <c r="B909" s="215" t="s">
        <v>46</v>
      </c>
      <c r="C909" s="58"/>
      <c r="D909" s="61">
        <v>0.18</v>
      </c>
      <c r="E909" s="71">
        <v>0.18</v>
      </c>
      <c r="F909" s="224"/>
      <c r="G909" s="158"/>
      <c r="H909" s="224"/>
      <c r="I909" s="158"/>
      <c r="J909" s="224"/>
      <c r="K909" s="158"/>
    </row>
    <row r="910" spans="1:11" x14ac:dyDescent="0.25">
      <c r="A910" s="98" t="s">
        <v>360</v>
      </c>
      <c r="C910" s="488">
        <v>180</v>
      </c>
      <c r="D910" s="203"/>
      <c r="E910" s="204"/>
      <c r="F910" s="29">
        <v>0.2</v>
      </c>
      <c r="G910" s="203">
        <v>0.11</v>
      </c>
      <c r="H910" s="29">
        <v>8.93</v>
      </c>
      <c r="I910" s="203">
        <v>39.47</v>
      </c>
      <c r="J910" s="29">
        <v>7.4</v>
      </c>
      <c r="K910" s="205" t="s">
        <v>223</v>
      </c>
    </row>
    <row r="911" spans="1:11" x14ac:dyDescent="0.25">
      <c r="A911" s="98"/>
      <c r="B911" s="8" t="s">
        <v>145</v>
      </c>
      <c r="C911" s="30"/>
      <c r="D911" s="203">
        <v>27.4</v>
      </c>
      <c r="E911" s="204">
        <v>24</v>
      </c>
      <c r="F911" s="199"/>
      <c r="G911" s="28"/>
      <c r="H911" s="199"/>
      <c r="I911" s="49"/>
      <c r="J911" s="199"/>
      <c r="K911" s="205"/>
    </row>
    <row r="912" spans="1:11" x14ac:dyDescent="0.25">
      <c r="A912" s="98"/>
      <c r="B912" s="8" t="s">
        <v>324</v>
      </c>
      <c r="C912" s="30"/>
      <c r="D912" s="203">
        <v>9</v>
      </c>
      <c r="E912" s="204">
        <v>6</v>
      </c>
      <c r="F912" s="199"/>
      <c r="G912" s="28"/>
      <c r="H912" s="199"/>
      <c r="I912" s="49"/>
      <c r="J912" s="199"/>
      <c r="K912" s="205"/>
    </row>
    <row r="913" spans="1:11" x14ac:dyDescent="0.25">
      <c r="A913" s="98"/>
      <c r="B913" s="8" t="s">
        <v>60</v>
      </c>
      <c r="C913" s="30"/>
      <c r="D913" s="203">
        <v>6.66</v>
      </c>
      <c r="E913" s="204">
        <v>6</v>
      </c>
      <c r="F913" s="199"/>
      <c r="G913" s="28"/>
      <c r="H913" s="199"/>
      <c r="I913" s="49"/>
      <c r="J913" s="199"/>
      <c r="K913" s="205"/>
    </row>
    <row r="914" spans="1:11" x14ac:dyDescent="0.25">
      <c r="A914" s="98"/>
      <c r="B914" s="8" t="s">
        <v>49</v>
      </c>
      <c r="C914" s="30"/>
      <c r="D914" s="203">
        <v>183</v>
      </c>
      <c r="E914" s="204">
        <v>183</v>
      </c>
      <c r="F914" s="199"/>
      <c r="G914" s="28"/>
      <c r="H914" s="199"/>
      <c r="I914" s="49"/>
      <c r="J914" s="199"/>
      <c r="K914" s="205"/>
    </row>
    <row r="915" spans="1:11" ht="13.5" customHeight="1" x14ac:dyDescent="0.25">
      <c r="A915" s="98"/>
      <c r="B915" s="8" t="s">
        <v>46</v>
      </c>
      <c r="C915" s="30"/>
      <c r="D915" s="203">
        <v>6</v>
      </c>
      <c r="E915" s="204">
        <v>6</v>
      </c>
      <c r="F915" s="199"/>
      <c r="G915" s="28"/>
      <c r="H915" s="199"/>
      <c r="I915" s="49"/>
      <c r="J915" s="199"/>
      <c r="K915" s="205"/>
    </row>
    <row r="916" spans="1:11" ht="32.25" thickBot="1" x14ac:dyDescent="0.3">
      <c r="A916" s="397" t="s">
        <v>161</v>
      </c>
      <c r="B916" s="20"/>
      <c r="C916" s="138">
        <v>45</v>
      </c>
      <c r="D916" s="124">
        <v>45</v>
      </c>
      <c r="E916" s="195">
        <v>45</v>
      </c>
      <c r="F916" s="193">
        <v>2.9729729729729724</v>
      </c>
      <c r="G916" s="124">
        <v>0.54054054054054046</v>
      </c>
      <c r="H916" s="194">
        <v>17.837837837837839</v>
      </c>
      <c r="I916" s="124">
        <v>89.189189189189179</v>
      </c>
      <c r="J916" s="194"/>
      <c r="K916" s="51" t="s">
        <v>278</v>
      </c>
    </row>
    <row r="917" spans="1:11" s="37" customFormat="1" ht="16.5" thickBot="1" x14ac:dyDescent="0.3">
      <c r="A917" s="196" t="s">
        <v>28</v>
      </c>
      <c r="B917" s="31"/>
      <c r="C917" s="400">
        <f>C916+C910+C889+C867+197</f>
        <v>657</v>
      </c>
      <c r="D917" s="34"/>
      <c r="E917" s="57"/>
      <c r="F917" s="1">
        <f>SUM(F866:F916)</f>
        <v>15.297572972972972</v>
      </c>
      <c r="G917" s="35">
        <f>SUM(G866:G916)</f>
        <v>17.655340540540539</v>
      </c>
      <c r="H917" s="97">
        <f>SUM(H866:H916)</f>
        <v>54.754437837837834</v>
      </c>
      <c r="I917" s="35">
        <f>SUM(I866:I916)</f>
        <v>453.91918918918918</v>
      </c>
      <c r="J917" s="109">
        <f>SUM(J866:J916)</f>
        <v>47.93</v>
      </c>
      <c r="K917" s="35"/>
    </row>
    <row r="918" spans="1:11" ht="24" customHeight="1" x14ac:dyDescent="0.25">
      <c r="A918" s="98"/>
      <c r="B918" s="360" t="s">
        <v>192</v>
      </c>
      <c r="C918" s="24"/>
      <c r="D918" s="29"/>
      <c r="E918" s="17"/>
      <c r="F918" s="29"/>
      <c r="G918" s="17"/>
      <c r="H918" s="204"/>
      <c r="I918" s="187"/>
      <c r="J918" s="29"/>
      <c r="K918" s="18"/>
    </row>
    <row r="919" spans="1:11" ht="24" customHeight="1" x14ac:dyDescent="0.25">
      <c r="A919" s="155" t="s">
        <v>392</v>
      </c>
      <c r="B919" s="131"/>
      <c r="C919" s="189">
        <v>180</v>
      </c>
      <c r="D919" s="86">
        <v>180</v>
      </c>
      <c r="E919" s="46">
        <v>180</v>
      </c>
      <c r="F919" s="86">
        <v>0.9</v>
      </c>
      <c r="G919" s="46">
        <v>0</v>
      </c>
      <c r="H919" s="86">
        <v>18.18</v>
      </c>
      <c r="I919" s="46">
        <v>76.319999999999993</v>
      </c>
      <c r="J919" s="86">
        <v>1.9799999999999998E-2</v>
      </c>
      <c r="K919" s="171" t="s">
        <v>281</v>
      </c>
    </row>
    <row r="920" spans="1:11" ht="31.5" x14ac:dyDescent="0.25">
      <c r="A920" s="98" t="s">
        <v>302</v>
      </c>
      <c r="C920" s="28">
        <v>150</v>
      </c>
      <c r="D920" s="29"/>
      <c r="E920" s="206"/>
      <c r="F920" s="206">
        <v>10.375</v>
      </c>
      <c r="G920" s="61">
        <v>8.8849999999999998</v>
      </c>
      <c r="H920" s="29">
        <v>21.285</v>
      </c>
      <c r="I920" s="203">
        <v>206.33333333333331</v>
      </c>
      <c r="J920" s="29">
        <v>0.18</v>
      </c>
      <c r="K920" s="205" t="s">
        <v>337</v>
      </c>
    </row>
    <row r="921" spans="1:11" x14ac:dyDescent="0.25">
      <c r="A921" s="98"/>
      <c r="B921" s="8" t="s">
        <v>107</v>
      </c>
      <c r="C921" s="28"/>
      <c r="D921" s="29">
        <v>49</v>
      </c>
      <c r="E921" s="206">
        <v>49</v>
      </c>
      <c r="F921" s="206"/>
      <c r="G921" s="61"/>
      <c r="H921" s="29"/>
      <c r="I921" s="203"/>
      <c r="J921" s="29"/>
      <c r="K921" s="205"/>
    </row>
    <row r="922" spans="1:11" x14ac:dyDescent="0.25">
      <c r="A922" s="98"/>
      <c r="B922" s="8" t="s">
        <v>49</v>
      </c>
      <c r="C922" s="28"/>
      <c r="D922" s="29">
        <v>294</v>
      </c>
      <c r="E922" s="206">
        <v>294</v>
      </c>
      <c r="F922" s="206"/>
      <c r="G922" s="61"/>
      <c r="H922" s="29"/>
      <c r="I922" s="203"/>
      <c r="J922" s="29"/>
      <c r="K922" s="205"/>
    </row>
    <row r="923" spans="1:11" x14ac:dyDescent="0.25">
      <c r="A923" s="98"/>
      <c r="B923" s="13" t="s">
        <v>147</v>
      </c>
      <c r="C923" s="28"/>
      <c r="D923" s="29">
        <v>0.5</v>
      </c>
      <c r="E923" s="206">
        <v>0.5</v>
      </c>
      <c r="F923" s="206"/>
      <c r="G923" s="61"/>
      <c r="H923" s="29"/>
      <c r="I923" s="203"/>
      <c r="J923" s="29"/>
      <c r="K923" s="205"/>
    </row>
    <row r="924" spans="1:11" x14ac:dyDescent="0.25">
      <c r="A924" s="98"/>
      <c r="B924" s="13" t="s">
        <v>336</v>
      </c>
      <c r="C924" s="28"/>
      <c r="D924" s="29">
        <v>25.5</v>
      </c>
      <c r="E924" s="206">
        <v>25</v>
      </c>
      <c r="F924" s="206"/>
      <c r="G924" s="61"/>
      <c r="H924" s="29"/>
      <c r="I924" s="203"/>
      <c r="J924" s="29"/>
      <c r="K924" s="205"/>
    </row>
    <row r="925" spans="1:11" x14ac:dyDescent="0.25">
      <c r="A925" s="98"/>
      <c r="B925" s="8" t="s">
        <v>22</v>
      </c>
      <c r="C925" s="28"/>
      <c r="D925" s="29">
        <v>2.5</v>
      </c>
      <c r="E925" s="206">
        <v>2.5</v>
      </c>
      <c r="F925" s="206"/>
      <c r="G925" s="61"/>
      <c r="H925" s="29"/>
      <c r="I925" s="203"/>
      <c r="J925" s="29"/>
      <c r="K925" s="205"/>
    </row>
    <row r="926" spans="1:11" ht="30" x14ac:dyDescent="0.25">
      <c r="A926" s="110" t="s">
        <v>139</v>
      </c>
      <c r="B926" s="48"/>
      <c r="C926" s="189">
        <v>30</v>
      </c>
      <c r="D926" s="86">
        <v>30</v>
      </c>
      <c r="E926" s="46">
        <v>30</v>
      </c>
      <c r="F926" s="86">
        <v>2.2822822822822819</v>
      </c>
      <c r="G926" s="46">
        <v>0.24024024024024024</v>
      </c>
      <c r="H926" s="86">
        <v>14.774774774774775</v>
      </c>
      <c r="I926" s="46">
        <v>70.570570570570567</v>
      </c>
      <c r="J926" s="86">
        <v>0</v>
      </c>
      <c r="K926" s="47" t="s">
        <v>273</v>
      </c>
    </row>
    <row r="927" spans="1:11" ht="24.75" customHeight="1" x14ac:dyDescent="0.25">
      <c r="A927" s="110" t="s">
        <v>200</v>
      </c>
      <c r="B927" s="48"/>
      <c r="C927" s="189" t="s">
        <v>187</v>
      </c>
      <c r="D927" s="86"/>
      <c r="E927" s="46"/>
      <c r="F927" s="86">
        <v>0.61</v>
      </c>
      <c r="G927" s="46">
        <v>0.25</v>
      </c>
      <c r="H927" s="86">
        <v>6.68</v>
      </c>
      <c r="I927" s="46">
        <v>31.38</v>
      </c>
      <c r="J927" s="118">
        <v>43.92</v>
      </c>
      <c r="K927" s="50" t="s">
        <v>205</v>
      </c>
    </row>
    <row r="928" spans="1:11" x14ac:dyDescent="0.25">
      <c r="A928" s="110"/>
      <c r="B928" s="48" t="s">
        <v>215</v>
      </c>
      <c r="C928" s="189"/>
      <c r="D928" s="86">
        <v>18.399999999999999</v>
      </c>
      <c r="E928" s="46">
        <v>18</v>
      </c>
      <c r="F928" s="118"/>
      <c r="G928" s="189"/>
      <c r="H928" s="118"/>
      <c r="I928" s="189"/>
      <c r="J928" s="118"/>
      <c r="K928" s="50"/>
    </row>
    <row r="929" spans="1:11" x14ac:dyDescent="0.25">
      <c r="A929" s="110"/>
      <c r="B929" s="48" t="s">
        <v>46</v>
      </c>
      <c r="C929" s="189"/>
      <c r="D929" s="86">
        <v>6</v>
      </c>
      <c r="E929" s="46">
        <v>6</v>
      </c>
      <c r="F929" s="118"/>
      <c r="G929" s="189"/>
      <c r="H929" s="118"/>
      <c r="I929" s="189"/>
      <c r="J929" s="118"/>
      <c r="K929" s="50"/>
    </row>
    <row r="930" spans="1:11" ht="16.5" thickBot="1" x14ac:dyDescent="0.3">
      <c r="A930" s="110"/>
      <c r="B930" s="48" t="s">
        <v>136</v>
      </c>
      <c r="C930" s="189"/>
      <c r="D930" s="86">
        <v>180</v>
      </c>
      <c r="E930" s="46">
        <v>180</v>
      </c>
      <c r="F930" s="118"/>
      <c r="G930" s="189"/>
      <c r="H930" s="118"/>
      <c r="I930" s="189"/>
      <c r="J930" s="118"/>
      <c r="K930" s="214"/>
    </row>
    <row r="931" spans="1:11" s="37" customFormat="1" ht="16.5" thickBot="1" x14ac:dyDescent="0.3">
      <c r="A931" s="196" t="s">
        <v>28</v>
      </c>
      <c r="B931" s="63"/>
      <c r="C931" s="156">
        <f>C919+C920+C926+186</f>
        <v>546</v>
      </c>
      <c r="D931" s="97"/>
      <c r="E931" s="35"/>
      <c r="F931" s="127">
        <f>SUM(F918:F930)</f>
        <v>14.167282282282281</v>
      </c>
      <c r="G931" s="127">
        <f t="shared" ref="G931:J931" si="27">SUM(G918:G930)</f>
        <v>9.3752402402402399</v>
      </c>
      <c r="H931" s="127">
        <f t="shared" si="27"/>
        <v>60.91977477477478</v>
      </c>
      <c r="I931" s="127">
        <f t="shared" si="27"/>
        <v>384.60390390390387</v>
      </c>
      <c r="J931" s="127">
        <f t="shared" si="27"/>
        <v>44.119800000000005</v>
      </c>
      <c r="K931" s="36"/>
    </row>
    <row r="932" spans="1:11" ht="16.5" thickBot="1" x14ac:dyDescent="0.3">
      <c r="A932" s="196" t="s">
        <v>47</v>
      </c>
      <c r="B932" s="63"/>
      <c r="C932" s="173">
        <f>C860+C865+C917+C931</f>
        <v>1829</v>
      </c>
      <c r="D932" s="35"/>
      <c r="E932" s="35"/>
      <c r="F932" s="35">
        <f>F860+F865+F917+F931</f>
        <v>55.882107507507506</v>
      </c>
      <c r="G932" s="35">
        <f>G860+G865+G917+G931</f>
        <v>67.536451651651646</v>
      </c>
      <c r="H932" s="35">
        <f>H860+H865+H917+H931</f>
        <v>174.77221261261263</v>
      </c>
      <c r="I932" s="35">
        <f>I860+I865+I917+I931</f>
        <v>1544.5917717717716</v>
      </c>
      <c r="J932" s="35">
        <f>J860+J865+J917+J931</f>
        <v>94.6798</v>
      </c>
      <c r="K932" s="32"/>
    </row>
    <row r="933" spans="1:11" ht="16.5" thickBot="1" x14ac:dyDescent="0.3">
      <c r="A933" s="196" t="s">
        <v>262</v>
      </c>
      <c r="B933" s="63"/>
      <c r="C933" s="146">
        <f>C98+C188+C278+C355+C463+C551+C642+C741+C839+C932</f>
        <v>17865</v>
      </c>
      <c r="D933" s="1"/>
      <c r="E933" s="1"/>
      <c r="F933" s="1">
        <f>F98+F188+F278+F355+F463+F551+F642+F741+F839+F932</f>
        <v>566.46504392917325</v>
      </c>
      <c r="G933" s="1">
        <f>G98+G188+G278+G355+G463+G551+G642+G741+G839+G932</f>
        <v>560.44567236354283</v>
      </c>
      <c r="H933" s="1">
        <f>H98+H188+H278+H355+H463+H551+H642+H741+H839+H932</f>
        <v>2156.2609762810998</v>
      </c>
      <c r="I933" s="1">
        <f>I98+I188+I278+I355+I463+I551+I642+I741+I839+I932</f>
        <v>16096.508263062517</v>
      </c>
      <c r="J933" s="1">
        <f>J98+J188+J278+J355+J463+J551+J642+J741+J839+J932</f>
        <v>485.16210000000001</v>
      </c>
      <c r="K933" s="32"/>
    </row>
    <row r="934" spans="1:11" ht="18.75" customHeight="1" thickBot="1" x14ac:dyDescent="0.3">
      <c r="A934" s="510" t="s">
        <v>248</v>
      </c>
      <c r="B934" s="511"/>
      <c r="C934" s="150">
        <f>C933/10</f>
        <v>1786.5</v>
      </c>
      <c r="D934" s="149"/>
      <c r="E934" s="149"/>
      <c r="F934" s="149">
        <f t="shared" ref="F934:J934" si="28">F933/10</f>
        <v>56.646504392917322</v>
      </c>
      <c r="G934" s="149">
        <f t="shared" si="28"/>
        <v>56.044567236354283</v>
      </c>
      <c r="H934" s="149">
        <f t="shared" si="28"/>
        <v>215.62609762810999</v>
      </c>
      <c r="I934" s="149">
        <f t="shared" si="28"/>
        <v>1609.6508263062517</v>
      </c>
      <c r="J934" s="149">
        <f t="shared" si="28"/>
        <v>48.516210000000001</v>
      </c>
      <c r="K934" s="23"/>
    </row>
    <row r="935" spans="1:11" x14ac:dyDescent="0.25">
      <c r="A935" s="184" t="s">
        <v>84</v>
      </c>
      <c r="B935" s="131"/>
      <c r="C935" s="131"/>
      <c r="D935" s="166"/>
      <c r="E935" s="340"/>
      <c r="F935" s="129"/>
      <c r="G935" s="129"/>
      <c r="H935" s="129"/>
      <c r="I935" s="129"/>
      <c r="J935" s="147"/>
      <c r="K935" s="131"/>
    </row>
    <row r="936" spans="1:11" ht="15.75" customHeight="1" x14ac:dyDescent="0.25">
      <c r="A936" s="512" t="s">
        <v>140</v>
      </c>
      <c r="B936" s="512"/>
      <c r="C936" s="512"/>
      <c r="D936" s="512"/>
      <c r="E936" s="512"/>
      <c r="F936" s="512"/>
      <c r="G936" s="512"/>
      <c r="H936" s="512"/>
      <c r="I936" s="512"/>
      <c r="J936" s="512"/>
      <c r="K936" s="512"/>
    </row>
    <row r="937" spans="1:11" ht="15.75" customHeight="1" x14ac:dyDescent="0.25">
      <c r="A937" s="512" t="s">
        <v>85</v>
      </c>
      <c r="B937" s="512"/>
      <c r="C937" s="512"/>
      <c r="D937" s="512"/>
      <c r="E937" s="512"/>
      <c r="F937" s="512"/>
      <c r="G937" s="512"/>
      <c r="H937" s="512"/>
      <c r="I937" s="512"/>
      <c r="J937" s="512"/>
      <c r="K937" s="512"/>
    </row>
    <row r="938" spans="1:11" ht="15.75" customHeight="1" x14ac:dyDescent="0.25">
      <c r="A938" s="512" t="s">
        <v>86</v>
      </c>
      <c r="B938" s="512"/>
      <c r="C938" s="512"/>
      <c r="D938" s="512"/>
      <c r="E938" s="512"/>
      <c r="F938" s="512"/>
      <c r="G938" s="512"/>
      <c r="H938" s="512"/>
      <c r="I938" s="512"/>
      <c r="J938" s="512"/>
      <c r="K938" s="512"/>
    </row>
    <row r="939" spans="1:11" ht="15.75" customHeight="1" x14ac:dyDescent="0.25">
      <c r="A939" s="512" t="s">
        <v>87</v>
      </c>
      <c r="B939" s="512"/>
      <c r="C939" s="512"/>
      <c r="D939" s="512"/>
      <c r="E939" s="512"/>
      <c r="F939" s="512"/>
      <c r="G939" s="512"/>
      <c r="H939" s="512"/>
      <c r="I939" s="512"/>
      <c r="J939" s="512"/>
      <c r="K939" s="512"/>
    </row>
    <row r="940" spans="1:11" ht="15.75" customHeight="1" x14ac:dyDescent="0.25">
      <c r="A940" s="509" t="s">
        <v>244</v>
      </c>
      <c r="B940" s="509"/>
      <c r="C940" s="509"/>
      <c r="D940" s="509"/>
      <c r="E940" s="509"/>
      <c r="F940" s="509"/>
      <c r="G940" s="509"/>
      <c r="H940" s="509"/>
      <c r="I940" s="509"/>
      <c r="J940" s="509"/>
      <c r="K940" s="509"/>
    </row>
    <row r="941" spans="1:11" ht="15.75" customHeight="1" x14ac:dyDescent="0.25">
      <c r="A941" s="512" t="s">
        <v>88</v>
      </c>
      <c r="B941" s="512"/>
      <c r="C941" s="512"/>
      <c r="D941" s="512"/>
      <c r="E941" s="512"/>
      <c r="F941" s="512"/>
      <c r="G941" s="512"/>
      <c r="H941" s="512"/>
      <c r="I941" s="512"/>
      <c r="J941" s="512"/>
      <c r="K941" s="512"/>
    </row>
    <row r="942" spans="1:11" ht="15.75" customHeight="1" x14ac:dyDescent="0.25">
      <c r="A942" s="509" t="s">
        <v>245</v>
      </c>
      <c r="B942" s="509"/>
      <c r="C942" s="509"/>
      <c r="D942" s="509"/>
      <c r="E942" s="509"/>
      <c r="F942" s="509"/>
      <c r="G942" s="509"/>
      <c r="H942" s="509"/>
      <c r="I942" s="509"/>
      <c r="J942" s="509"/>
      <c r="K942" s="509"/>
    </row>
    <row r="943" spans="1:11" ht="15.75" customHeight="1" x14ac:dyDescent="0.25">
      <c r="A943" s="512" t="s">
        <v>89</v>
      </c>
      <c r="B943" s="512"/>
      <c r="C943" s="512"/>
      <c r="D943" s="512"/>
      <c r="E943" s="512"/>
      <c r="F943" s="512"/>
      <c r="G943" s="512"/>
      <c r="H943" s="512"/>
      <c r="I943" s="512"/>
      <c r="J943" s="512"/>
      <c r="K943" s="512"/>
    </row>
    <row r="944" spans="1:11" ht="15.75" customHeight="1" x14ac:dyDescent="0.25">
      <c r="A944" s="509" t="s">
        <v>246</v>
      </c>
      <c r="B944" s="509"/>
      <c r="C944" s="509"/>
      <c r="D944" s="509"/>
      <c r="E944" s="509"/>
      <c r="F944" s="509"/>
      <c r="G944" s="509"/>
      <c r="H944" s="509"/>
      <c r="I944" s="509"/>
      <c r="J944" s="509"/>
      <c r="K944" s="509"/>
    </row>
    <row r="945" spans="1:11" ht="15.75" customHeight="1" x14ac:dyDescent="0.25">
      <c r="A945" s="512" t="s">
        <v>141</v>
      </c>
      <c r="B945" s="512"/>
      <c r="C945" s="512"/>
      <c r="D945" s="512"/>
      <c r="E945" s="512"/>
      <c r="F945" s="512"/>
      <c r="G945" s="512"/>
      <c r="H945" s="512"/>
      <c r="I945" s="512"/>
      <c r="J945" s="512"/>
      <c r="K945" s="512"/>
    </row>
    <row r="946" spans="1:11" ht="15.75" customHeight="1" x14ac:dyDescent="0.25">
      <c r="A946" s="512" t="s">
        <v>90</v>
      </c>
      <c r="B946" s="512"/>
      <c r="C946" s="512"/>
      <c r="D946" s="512"/>
      <c r="E946" s="512"/>
      <c r="F946" s="512"/>
      <c r="G946" s="512"/>
      <c r="H946" s="512"/>
      <c r="I946" s="512"/>
      <c r="J946" s="512"/>
      <c r="K946" s="512"/>
    </row>
    <row r="947" spans="1:11" ht="15.75" customHeight="1" x14ac:dyDescent="0.25">
      <c r="A947" s="512" t="s">
        <v>91</v>
      </c>
      <c r="B947" s="512"/>
      <c r="C947" s="512"/>
      <c r="D947" s="512"/>
      <c r="E947" s="512"/>
      <c r="F947" s="512"/>
      <c r="G947" s="512"/>
      <c r="H947" s="512"/>
      <c r="I947" s="512"/>
      <c r="J947" s="512"/>
      <c r="K947" s="512"/>
    </row>
    <row r="948" spans="1:11" ht="15.75" customHeight="1" x14ac:dyDescent="0.25">
      <c r="A948" s="509" t="s">
        <v>247</v>
      </c>
      <c r="B948" s="509"/>
      <c r="C948" s="509"/>
      <c r="D948" s="509"/>
      <c r="E948" s="509"/>
      <c r="F948" s="509"/>
      <c r="G948" s="509"/>
      <c r="H948" s="509"/>
      <c r="I948" s="509"/>
      <c r="J948" s="509"/>
      <c r="K948" s="509"/>
    </row>
    <row r="949" spans="1:11" ht="15.75" customHeight="1" x14ac:dyDescent="0.25">
      <c r="A949" s="512" t="s">
        <v>121</v>
      </c>
      <c r="B949" s="512"/>
      <c r="C949" s="512"/>
      <c r="D949" s="512"/>
      <c r="E949" s="512"/>
      <c r="F949" s="512"/>
      <c r="G949" s="512"/>
      <c r="H949" s="512"/>
      <c r="I949" s="512"/>
      <c r="J949" s="512"/>
      <c r="K949" s="512"/>
    </row>
    <row r="950" spans="1:11" ht="15.75" customHeight="1" x14ac:dyDescent="0.25">
      <c r="A950" s="512" t="s">
        <v>92</v>
      </c>
      <c r="B950" s="512"/>
      <c r="C950" s="512"/>
      <c r="D950" s="512"/>
      <c r="E950" s="512"/>
      <c r="F950" s="512"/>
      <c r="G950" s="512"/>
      <c r="H950" s="512"/>
      <c r="I950" s="512"/>
      <c r="J950" s="512"/>
      <c r="K950" s="512"/>
    </row>
    <row r="951" spans="1:11" ht="15.75" customHeight="1" x14ac:dyDescent="0.25">
      <c r="A951" s="512" t="s">
        <v>93</v>
      </c>
      <c r="B951" s="512"/>
      <c r="C951" s="512"/>
      <c r="D951" s="512"/>
      <c r="E951" s="512"/>
      <c r="F951" s="512"/>
      <c r="G951" s="512"/>
      <c r="H951" s="512"/>
      <c r="I951" s="512"/>
      <c r="J951" s="512"/>
      <c r="K951" s="512"/>
    </row>
    <row r="952" spans="1:11" ht="15.75" customHeight="1" x14ac:dyDescent="0.25">
      <c r="A952" s="512" t="s">
        <v>122</v>
      </c>
      <c r="B952" s="512"/>
      <c r="C952" s="512"/>
      <c r="D952" s="512"/>
      <c r="E952" s="512"/>
      <c r="F952" s="512"/>
      <c r="G952" s="512"/>
      <c r="H952" s="512"/>
      <c r="I952" s="512"/>
      <c r="J952" s="512"/>
      <c r="K952" s="512"/>
    </row>
    <row r="953" spans="1:11" ht="15.75" customHeight="1" x14ac:dyDescent="0.25">
      <c r="A953" s="512" t="s">
        <v>94</v>
      </c>
      <c r="B953" s="512"/>
      <c r="C953" s="512"/>
      <c r="D953" s="512"/>
      <c r="E953" s="512"/>
      <c r="F953" s="512"/>
      <c r="G953" s="512"/>
      <c r="H953" s="512"/>
      <c r="I953" s="512"/>
      <c r="J953" s="512"/>
      <c r="K953" s="512"/>
    </row>
    <row r="954" spans="1:11" ht="15.75" customHeight="1" x14ac:dyDescent="0.25">
      <c r="A954" s="512" t="s">
        <v>123</v>
      </c>
      <c r="B954" s="512"/>
      <c r="C954" s="512"/>
      <c r="D954" s="512"/>
      <c r="E954" s="512"/>
      <c r="F954" s="512"/>
      <c r="G954" s="512"/>
      <c r="H954" s="512"/>
      <c r="I954" s="512"/>
      <c r="J954" s="512"/>
      <c r="K954" s="512"/>
    </row>
    <row r="955" spans="1:11" ht="15.75" customHeight="1" x14ac:dyDescent="0.25">
      <c r="A955" s="512" t="s">
        <v>95</v>
      </c>
      <c r="B955" s="512"/>
      <c r="C955" s="512"/>
      <c r="D955" s="512"/>
      <c r="E955" s="512"/>
      <c r="F955" s="512"/>
      <c r="G955" s="512"/>
      <c r="H955" s="512"/>
      <c r="I955" s="512"/>
      <c r="J955" s="512"/>
      <c r="K955" s="512"/>
    </row>
    <row r="956" spans="1:11" ht="15.75" customHeight="1" x14ac:dyDescent="0.25">
      <c r="A956" s="512" t="s">
        <v>96</v>
      </c>
      <c r="B956" s="512"/>
      <c r="C956" s="512"/>
      <c r="D956" s="512"/>
      <c r="E956" s="512"/>
      <c r="F956" s="512"/>
      <c r="G956" s="512"/>
      <c r="H956" s="512"/>
      <c r="I956" s="512"/>
      <c r="J956" s="512"/>
      <c r="K956" s="512"/>
    </row>
    <row r="957" spans="1:11" ht="15.75" customHeight="1" x14ac:dyDescent="0.25">
      <c r="A957" s="512" t="s">
        <v>124</v>
      </c>
      <c r="B957" s="512"/>
      <c r="C957" s="512"/>
      <c r="D957" s="512"/>
      <c r="E957" s="512"/>
      <c r="F957" s="512"/>
      <c r="G957" s="512"/>
      <c r="H957" s="512"/>
      <c r="I957" s="512"/>
      <c r="J957" s="512"/>
      <c r="K957" s="512"/>
    </row>
    <row r="958" spans="1:11" ht="15.75" customHeight="1" x14ac:dyDescent="0.25">
      <c r="A958" s="512" t="s">
        <v>97</v>
      </c>
      <c r="B958" s="512"/>
      <c r="C958" s="512"/>
      <c r="D958" s="512"/>
      <c r="E958" s="512"/>
      <c r="F958" s="512"/>
      <c r="G958" s="512"/>
      <c r="H958" s="512"/>
      <c r="I958" s="512"/>
      <c r="J958" s="512"/>
      <c r="K958" s="512"/>
    </row>
    <row r="959" spans="1:11" ht="15.75" customHeight="1" x14ac:dyDescent="0.25">
      <c r="A959" s="512" t="s">
        <v>98</v>
      </c>
      <c r="B959" s="512"/>
      <c r="C959" s="512"/>
      <c r="D959" s="512"/>
      <c r="E959" s="512"/>
      <c r="F959" s="512"/>
      <c r="G959" s="512"/>
      <c r="H959" s="512"/>
      <c r="I959" s="512"/>
      <c r="J959" s="512"/>
      <c r="K959" s="512"/>
    </row>
    <row r="960" spans="1:11" x14ac:dyDescent="0.25">
      <c r="A960" s="184"/>
      <c r="B960" s="131"/>
      <c r="C960" s="148"/>
      <c r="D960" s="166"/>
      <c r="E960" s="340"/>
      <c r="F960" s="129"/>
      <c r="G960" s="129"/>
      <c r="H960" s="129"/>
      <c r="I960" s="129"/>
      <c r="J960" s="147"/>
      <c r="K960" s="131"/>
    </row>
    <row r="961" spans="1:11" x14ac:dyDescent="0.25">
      <c r="A961" s="184"/>
      <c r="B961" s="131"/>
      <c r="C961" s="148"/>
      <c r="D961" s="166"/>
      <c r="E961" s="166"/>
      <c r="F961" s="129"/>
      <c r="G961" s="129"/>
      <c r="H961" s="129"/>
      <c r="I961" s="129"/>
      <c r="J961" s="147"/>
      <c r="K961" s="131"/>
    </row>
    <row r="962" spans="1:11" x14ac:dyDescent="0.25">
      <c r="A962" s="183"/>
      <c r="B962" s="13"/>
    </row>
    <row r="963" spans="1:11" x14ac:dyDescent="0.25">
      <c r="A963" s="183"/>
      <c r="B963" s="13"/>
    </row>
    <row r="964" spans="1:11" x14ac:dyDescent="0.25">
      <c r="A964" s="183"/>
      <c r="B964" s="13"/>
    </row>
    <row r="965" spans="1:11" x14ac:dyDescent="0.25">
      <c r="A965" s="183"/>
      <c r="B965" s="13"/>
    </row>
    <row r="968" spans="1:11" x14ac:dyDescent="0.25">
      <c r="C968" s="13"/>
      <c r="D968" s="14"/>
    </row>
    <row r="969" spans="1:11" x14ac:dyDescent="0.25">
      <c r="A969" s="183"/>
      <c r="B969" s="13"/>
    </row>
    <row r="970" spans="1:11" x14ac:dyDescent="0.25">
      <c r="E970" s="66"/>
      <c r="F970" s="29"/>
      <c r="G970" s="29"/>
      <c r="H970" s="29"/>
      <c r="I970" s="29"/>
    </row>
    <row r="971" spans="1:11" x14ac:dyDescent="0.25">
      <c r="E971" s="66"/>
      <c r="F971" s="29"/>
      <c r="G971" s="29"/>
      <c r="H971" s="29"/>
      <c r="I971" s="29"/>
    </row>
    <row r="972" spans="1:11" x14ac:dyDescent="0.25">
      <c r="E972" s="66"/>
      <c r="F972" s="29"/>
      <c r="G972" s="29"/>
      <c r="H972" s="29"/>
      <c r="I972" s="29"/>
    </row>
    <row r="973" spans="1:11" x14ac:dyDescent="0.25">
      <c r="F973" s="29"/>
      <c r="G973" s="29"/>
      <c r="H973" s="29"/>
      <c r="I973" s="29"/>
    </row>
    <row r="974" spans="1:11" x14ac:dyDescent="0.25">
      <c r="E974" s="66"/>
      <c r="F974" s="29"/>
      <c r="G974" s="29"/>
      <c r="H974" s="29"/>
      <c r="I974" s="29"/>
    </row>
    <row r="975" spans="1:11" x14ac:dyDescent="0.25">
      <c r="F975" s="29"/>
      <c r="G975" s="29"/>
      <c r="H975" s="29"/>
      <c r="I975" s="29"/>
    </row>
    <row r="976" spans="1:11" x14ac:dyDescent="0.25">
      <c r="F976" s="29"/>
      <c r="G976" s="29"/>
      <c r="H976" s="29"/>
      <c r="I976" s="29"/>
    </row>
    <row r="977" spans="1:9" x14ac:dyDescent="0.25">
      <c r="A977" s="183"/>
      <c r="B977" s="13"/>
      <c r="C977" s="13"/>
      <c r="D977" s="14"/>
      <c r="E977" s="14"/>
      <c r="F977" s="40"/>
      <c r="G977" s="40"/>
      <c r="H977" s="40"/>
      <c r="I977" s="40"/>
    </row>
    <row r="978" spans="1:9" x14ac:dyDescent="0.25">
      <c r="A978" s="183"/>
      <c r="B978" s="13"/>
      <c r="C978" s="13"/>
      <c r="D978" s="14"/>
      <c r="E978" s="14"/>
      <c r="F978" s="40"/>
      <c r="G978" s="40"/>
      <c r="H978" s="40"/>
      <c r="I978" s="40"/>
    </row>
    <row r="979" spans="1:9" x14ac:dyDescent="0.25">
      <c r="A979" s="183"/>
      <c r="B979" s="13"/>
      <c r="C979" s="13"/>
      <c r="D979" s="14"/>
      <c r="E979" s="14"/>
      <c r="F979" s="40"/>
      <c r="G979" s="40"/>
      <c r="H979" s="40"/>
      <c r="I979" s="40"/>
    </row>
    <row r="980" spans="1:9" x14ac:dyDescent="0.25">
      <c r="F980" s="29"/>
      <c r="G980" s="29"/>
      <c r="H980" s="29"/>
      <c r="I980" s="29"/>
    </row>
    <row r="981" spans="1:9" x14ac:dyDescent="0.25">
      <c r="A981" s="183"/>
      <c r="F981" s="29"/>
      <c r="G981" s="29"/>
      <c r="H981" s="29"/>
      <c r="I981" s="29"/>
    </row>
    <row r="982" spans="1:9" x14ac:dyDescent="0.25">
      <c r="F982" s="29"/>
      <c r="G982" s="29"/>
      <c r="H982" s="29"/>
      <c r="I982" s="40"/>
    </row>
    <row r="983" spans="1:9" x14ac:dyDescent="0.25">
      <c r="E983" s="66"/>
      <c r="F983" s="29"/>
      <c r="G983" s="29"/>
      <c r="H983" s="29"/>
      <c r="I983" s="29"/>
    </row>
    <row r="984" spans="1:9" x14ac:dyDescent="0.25">
      <c r="E984" s="66"/>
      <c r="F984" s="29"/>
      <c r="G984" s="29"/>
      <c r="H984" s="29"/>
      <c r="I984" s="29"/>
    </row>
    <row r="985" spans="1:9" x14ac:dyDescent="0.25">
      <c r="E985" s="66"/>
      <c r="F985" s="29"/>
      <c r="G985" s="29"/>
      <c r="H985" s="29"/>
      <c r="I985" s="29"/>
    </row>
    <row r="986" spans="1:9" x14ac:dyDescent="0.25">
      <c r="E986" s="66"/>
      <c r="F986" s="29"/>
      <c r="G986" s="29"/>
      <c r="H986" s="29"/>
      <c r="I986" s="29"/>
    </row>
    <row r="987" spans="1:9" x14ac:dyDescent="0.25">
      <c r="E987" s="66"/>
      <c r="F987" s="29"/>
      <c r="G987" s="29"/>
      <c r="H987" s="29"/>
      <c r="I987" s="29"/>
    </row>
    <row r="988" spans="1:9" x14ac:dyDescent="0.25">
      <c r="E988" s="66"/>
      <c r="F988" s="29"/>
      <c r="G988" s="29"/>
      <c r="H988" s="29"/>
      <c r="I988" s="29"/>
    </row>
    <row r="989" spans="1:9" x14ac:dyDescent="0.25">
      <c r="F989" s="29"/>
      <c r="G989" s="29"/>
      <c r="H989" s="29"/>
      <c r="I989" s="29"/>
    </row>
    <row r="990" spans="1:9" x14ac:dyDescent="0.25">
      <c r="A990" s="183"/>
      <c r="F990" s="40"/>
      <c r="G990" s="40"/>
      <c r="H990" s="40"/>
      <c r="I990" s="40"/>
    </row>
    <row r="991" spans="1:9" x14ac:dyDescent="0.25">
      <c r="A991" s="183"/>
      <c r="F991" s="40"/>
      <c r="G991" s="40"/>
      <c r="H991" s="40"/>
      <c r="I991" s="40"/>
    </row>
    <row r="992" spans="1:9" x14ac:dyDescent="0.25">
      <c r="A992" s="183"/>
      <c r="F992" s="40"/>
      <c r="G992" s="40"/>
      <c r="H992" s="40"/>
      <c r="I992" s="40"/>
    </row>
    <row r="993" spans="1:9" x14ac:dyDescent="0.25">
      <c r="A993" s="183"/>
      <c r="F993" s="40"/>
      <c r="G993" s="40"/>
      <c r="H993" s="40"/>
      <c r="I993" s="40"/>
    </row>
    <row r="994" spans="1:9" x14ac:dyDescent="0.25">
      <c r="F994" s="29"/>
      <c r="G994" s="29"/>
      <c r="H994" s="29"/>
      <c r="I994" s="29"/>
    </row>
    <row r="995" spans="1:9" x14ac:dyDescent="0.25">
      <c r="A995" s="183"/>
      <c r="F995" s="29"/>
      <c r="G995" s="29"/>
      <c r="H995" s="29"/>
      <c r="I995" s="29"/>
    </row>
    <row r="996" spans="1:9" x14ac:dyDescent="0.25">
      <c r="F996" s="29"/>
      <c r="G996" s="29"/>
      <c r="H996" s="29"/>
      <c r="I996" s="29"/>
    </row>
    <row r="997" spans="1:9" x14ac:dyDescent="0.25">
      <c r="F997" s="29"/>
      <c r="G997" s="29"/>
      <c r="H997" s="29"/>
      <c r="I997" s="29"/>
    </row>
    <row r="998" spans="1:9" x14ac:dyDescent="0.25">
      <c r="F998" s="29"/>
      <c r="G998" s="29"/>
      <c r="H998" s="29"/>
      <c r="I998" s="29"/>
    </row>
    <row r="999" spans="1:9" x14ac:dyDescent="0.25">
      <c r="A999" s="183"/>
      <c r="F999" s="40"/>
      <c r="G999" s="40"/>
      <c r="H999" s="40"/>
      <c r="I999" s="40"/>
    </row>
    <row r="1000" spans="1:9" x14ac:dyDescent="0.25">
      <c r="A1000" s="183"/>
      <c r="F1000" s="40"/>
      <c r="G1000" s="40"/>
      <c r="H1000" s="40"/>
      <c r="I1000" s="40"/>
    </row>
    <row r="1001" spans="1:9" x14ac:dyDescent="0.25">
      <c r="A1001" s="183"/>
      <c r="F1001" s="40"/>
      <c r="G1001" s="40"/>
      <c r="H1001" s="40"/>
      <c r="I1001" s="40"/>
    </row>
    <row r="1002" spans="1:9" x14ac:dyDescent="0.25">
      <c r="A1002" s="183"/>
      <c r="F1002" s="29"/>
      <c r="G1002" s="29"/>
      <c r="H1002" s="29"/>
      <c r="I1002" s="29"/>
    </row>
    <row r="1003" spans="1:9" x14ac:dyDescent="0.25">
      <c r="A1003" s="183"/>
      <c r="B1003" s="13"/>
      <c r="C1003" s="13"/>
      <c r="D1003" s="14"/>
      <c r="E1003" s="14"/>
      <c r="F1003" s="40"/>
      <c r="G1003" s="40"/>
      <c r="H1003" s="40"/>
      <c r="I1003" s="40"/>
    </row>
    <row r="1004" spans="1:9" x14ac:dyDescent="0.25">
      <c r="E1004" s="66"/>
      <c r="F1004" s="29"/>
      <c r="G1004" s="29"/>
      <c r="H1004" s="29"/>
      <c r="I1004" s="29"/>
    </row>
    <row r="1005" spans="1:9" x14ac:dyDescent="0.25">
      <c r="F1005" s="29"/>
      <c r="G1005" s="29"/>
      <c r="H1005" s="29"/>
      <c r="I1005" s="29"/>
    </row>
    <row r="1006" spans="1:9" x14ac:dyDescent="0.25">
      <c r="F1006" s="29"/>
      <c r="G1006" s="29"/>
      <c r="H1006" s="29"/>
      <c r="I1006" s="29"/>
    </row>
    <row r="1007" spans="1:9" x14ac:dyDescent="0.25">
      <c r="F1007" s="29"/>
      <c r="G1007" s="29"/>
      <c r="H1007" s="29"/>
      <c r="I1007" s="29"/>
    </row>
    <row r="1009" spans="1:9" x14ac:dyDescent="0.25">
      <c r="A1009" s="183"/>
      <c r="F1009" s="14"/>
      <c r="G1009" s="14"/>
      <c r="H1009" s="14"/>
      <c r="I1009" s="14"/>
    </row>
    <row r="1016" spans="1:9" x14ac:dyDescent="0.25">
      <c r="C1016" s="13"/>
      <c r="D1016" s="14"/>
    </row>
    <row r="1017" spans="1:9" x14ac:dyDescent="0.25">
      <c r="A1017" s="183"/>
      <c r="B1017" s="13"/>
    </row>
    <row r="1018" spans="1:9" x14ac:dyDescent="0.25">
      <c r="E1018" s="66"/>
      <c r="F1018" s="29"/>
      <c r="G1018" s="29"/>
      <c r="H1018" s="29"/>
      <c r="I1018" s="29"/>
    </row>
    <row r="1019" spans="1:9" x14ac:dyDescent="0.25">
      <c r="E1019" s="66"/>
      <c r="F1019" s="29"/>
      <c r="G1019" s="29"/>
      <c r="H1019" s="29"/>
      <c r="I1019" s="29"/>
    </row>
    <row r="1020" spans="1:9" x14ac:dyDescent="0.25">
      <c r="E1020" s="66"/>
      <c r="F1020" s="29"/>
      <c r="G1020" s="29"/>
      <c r="H1020" s="29"/>
      <c r="I1020" s="29"/>
    </row>
    <row r="1021" spans="1:9" x14ac:dyDescent="0.25">
      <c r="E1021" s="66"/>
      <c r="F1021" s="29"/>
      <c r="G1021" s="29"/>
      <c r="H1021" s="29"/>
      <c r="I1021" s="29"/>
    </row>
    <row r="1022" spans="1:9" x14ac:dyDescent="0.25">
      <c r="F1022" s="29"/>
      <c r="G1022" s="29"/>
      <c r="H1022" s="29"/>
      <c r="I1022" s="29"/>
    </row>
    <row r="1023" spans="1:9" x14ac:dyDescent="0.25">
      <c r="F1023" s="29"/>
      <c r="G1023" s="29"/>
      <c r="H1023" s="29"/>
      <c r="I1023" s="29"/>
    </row>
    <row r="1024" spans="1:9" x14ac:dyDescent="0.25">
      <c r="A1024" s="183"/>
      <c r="B1024" s="13"/>
      <c r="C1024" s="13"/>
      <c r="D1024" s="14"/>
      <c r="E1024" s="14"/>
      <c r="F1024" s="40"/>
      <c r="G1024" s="40"/>
      <c r="H1024" s="40"/>
      <c r="I1024" s="40"/>
    </row>
    <row r="1025" spans="1:9" x14ac:dyDescent="0.25">
      <c r="A1025" s="183"/>
      <c r="B1025" s="13"/>
      <c r="C1025" s="13"/>
      <c r="D1025" s="14"/>
      <c r="E1025" s="14"/>
      <c r="F1025" s="40"/>
      <c r="G1025" s="40"/>
      <c r="H1025" s="40"/>
      <c r="I1025" s="40"/>
    </row>
    <row r="1026" spans="1:9" x14ac:dyDescent="0.25">
      <c r="F1026" s="29"/>
      <c r="G1026" s="29"/>
      <c r="H1026" s="29"/>
      <c r="I1026" s="29"/>
    </row>
    <row r="1027" spans="1:9" x14ac:dyDescent="0.25">
      <c r="A1027" s="183"/>
      <c r="F1027" s="29"/>
      <c r="G1027" s="29"/>
      <c r="H1027" s="29"/>
      <c r="I1027" s="29"/>
    </row>
    <row r="1028" spans="1:9" x14ac:dyDescent="0.25">
      <c r="E1028" s="66"/>
      <c r="F1028" s="29"/>
      <c r="G1028" s="29"/>
      <c r="H1028" s="29"/>
      <c r="I1028" s="29"/>
    </row>
    <row r="1029" spans="1:9" x14ac:dyDescent="0.25">
      <c r="E1029" s="66"/>
      <c r="F1029" s="29"/>
      <c r="G1029" s="29"/>
      <c r="H1029" s="29"/>
      <c r="I1029" s="29"/>
    </row>
    <row r="1030" spans="1:9" x14ac:dyDescent="0.25">
      <c r="E1030" s="66"/>
      <c r="F1030" s="29"/>
      <c r="G1030" s="29"/>
      <c r="H1030" s="29"/>
      <c r="I1030" s="29"/>
    </row>
    <row r="1031" spans="1:9" x14ac:dyDescent="0.25">
      <c r="E1031" s="66"/>
      <c r="F1031" s="29"/>
      <c r="G1031" s="29"/>
      <c r="H1031" s="29"/>
      <c r="I1031" s="29"/>
    </row>
    <row r="1032" spans="1:9" x14ac:dyDescent="0.25">
      <c r="E1032" s="66"/>
      <c r="F1032" s="29"/>
      <c r="G1032" s="29"/>
      <c r="H1032" s="29"/>
      <c r="I1032" s="29"/>
    </row>
    <row r="1033" spans="1:9" x14ac:dyDescent="0.25">
      <c r="E1033" s="66"/>
      <c r="F1033" s="29"/>
      <c r="G1033" s="29"/>
      <c r="H1033" s="29"/>
      <c r="I1033" s="29"/>
    </row>
    <row r="1034" spans="1:9" x14ac:dyDescent="0.25">
      <c r="E1034" s="66"/>
      <c r="F1034" s="29"/>
      <c r="G1034" s="29"/>
      <c r="H1034" s="29"/>
      <c r="I1034" s="29"/>
    </row>
    <row r="1035" spans="1:9" x14ac:dyDescent="0.25">
      <c r="F1035" s="29"/>
      <c r="G1035" s="29"/>
      <c r="H1035" s="29"/>
      <c r="I1035" s="29"/>
    </row>
    <row r="1036" spans="1:9" x14ac:dyDescent="0.25">
      <c r="A1036" s="183"/>
      <c r="F1036" s="40"/>
      <c r="G1036" s="40"/>
      <c r="H1036" s="40"/>
      <c r="I1036" s="40"/>
    </row>
    <row r="1037" spans="1:9" x14ac:dyDescent="0.25">
      <c r="A1037" s="183"/>
      <c r="F1037" s="40"/>
      <c r="G1037" s="40"/>
      <c r="H1037" s="40"/>
      <c r="I1037" s="40"/>
    </row>
    <row r="1038" spans="1:9" x14ac:dyDescent="0.25">
      <c r="F1038" s="29"/>
      <c r="G1038" s="29"/>
      <c r="H1038" s="29"/>
      <c r="I1038" s="29"/>
    </row>
    <row r="1039" spans="1:9" x14ac:dyDescent="0.25">
      <c r="A1039" s="183"/>
      <c r="F1039" s="29"/>
      <c r="G1039" s="29"/>
      <c r="H1039" s="29"/>
      <c r="I1039" s="29"/>
    </row>
    <row r="1040" spans="1:9" x14ac:dyDescent="0.25">
      <c r="F1040" s="29"/>
      <c r="G1040" s="29"/>
      <c r="H1040" s="29"/>
      <c r="I1040" s="29"/>
    </row>
    <row r="1041" spans="1:9" x14ac:dyDescent="0.25">
      <c r="F1041" s="29"/>
      <c r="G1041" s="29"/>
      <c r="H1041" s="29"/>
      <c r="I1041" s="29"/>
    </row>
    <row r="1042" spans="1:9" x14ac:dyDescent="0.25">
      <c r="F1042" s="29"/>
      <c r="G1042" s="29"/>
      <c r="H1042" s="29"/>
      <c r="I1042" s="29"/>
    </row>
    <row r="1043" spans="1:9" x14ac:dyDescent="0.25">
      <c r="A1043" s="183"/>
      <c r="F1043" s="40"/>
      <c r="G1043" s="40"/>
      <c r="H1043" s="40"/>
      <c r="I1043" s="40"/>
    </row>
    <row r="1044" spans="1:9" x14ac:dyDescent="0.25">
      <c r="F1044" s="29"/>
      <c r="G1044" s="29"/>
      <c r="H1044" s="29"/>
      <c r="I1044" s="29"/>
    </row>
    <row r="1045" spans="1:9" x14ac:dyDescent="0.25">
      <c r="A1045" s="183"/>
      <c r="F1045" s="29"/>
      <c r="G1045" s="29"/>
      <c r="H1045" s="29"/>
      <c r="I1045" s="29"/>
    </row>
    <row r="1046" spans="1:9" x14ac:dyDescent="0.25">
      <c r="F1046" s="29"/>
      <c r="G1046" s="29"/>
      <c r="H1046" s="29"/>
      <c r="I1046" s="29"/>
    </row>
    <row r="1047" spans="1:9" x14ac:dyDescent="0.25">
      <c r="A1047" s="183"/>
      <c r="B1047" s="13"/>
      <c r="C1047" s="13"/>
      <c r="D1047" s="14"/>
      <c r="E1047" s="14"/>
      <c r="F1047" s="40"/>
      <c r="G1047" s="40"/>
      <c r="H1047" s="40"/>
      <c r="I1047" s="40"/>
    </row>
    <row r="1048" spans="1:9" x14ac:dyDescent="0.25">
      <c r="E1048" s="66"/>
    </row>
    <row r="1049" spans="1:9" x14ac:dyDescent="0.25">
      <c r="E1049" s="66"/>
    </row>
    <row r="1053" spans="1:9" x14ac:dyDescent="0.25">
      <c r="A1053" s="183"/>
      <c r="F1053" s="14"/>
      <c r="G1053" s="14"/>
      <c r="H1053" s="14"/>
      <c r="I1053" s="14"/>
    </row>
    <row r="1055" spans="1:9" x14ac:dyDescent="0.25">
      <c r="A1055" s="183"/>
      <c r="B1055" s="13"/>
    </row>
    <row r="1058" spans="1:9" x14ac:dyDescent="0.25">
      <c r="A1058" s="183"/>
      <c r="B1058" s="13"/>
      <c r="C1058" s="13"/>
      <c r="D1058" s="14"/>
      <c r="E1058" s="14"/>
      <c r="F1058" s="14"/>
      <c r="G1058" s="14"/>
      <c r="H1058" s="14"/>
      <c r="I1058" s="14"/>
    </row>
    <row r="1062" spans="1:9" x14ac:dyDescent="0.25">
      <c r="C1062" s="15"/>
    </row>
    <row r="1066" spans="1:9" x14ac:dyDescent="0.25">
      <c r="C1066" s="15"/>
    </row>
  </sheetData>
  <autoFilter ref="A1:K1066"/>
  <mergeCells count="68">
    <mergeCell ref="A842:A843"/>
    <mergeCell ref="B842:B843"/>
    <mergeCell ref="C842:C843"/>
    <mergeCell ref="F842:H842"/>
    <mergeCell ref="A359:A360"/>
    <mergeCell ref="B359:B360"/>
    <mergeCell ref="C359:C360"/>
    <mergeCell ref="A467:A468"/>
    <mergeCell ref="B467:B468"/>
    <mergeCell ref="C467:C468"/>
    <mergeCell ref="F467:H467"/>
    <mergeCell ref="A838:B838"/>
    <mergeCell ref="A839:B839"/>
    <mergeCell ref="A554:A555"/>
    <mergeCell ref="B554:B555"/>
    <mergeCell ref="C554:C555"/>
    <mergeCell ref="A957:K957"/>
    <mergeCell ref="A958:K958"/>
    <mergeCell ref="A959:K959"/>
    <mergeCell ref="C8:C9"/>
    <mergeCell ref="A8:A9"/>
    <mergeCell ref="B8:B9"/>
    <mergeCell ref="A101:A102"/>
    <mergeCell ref="B101:B102"/>
    <mergeCell ref="C101:C102"/>
    <mergeCell ref="F101:H101"/>
    <mergeCell ref="A191:A192"/>
    <mergeCell ref="B191:B192"/>
    <mergeCell ref="C191:C192"/>
    <mergeCell ref="F191:H191"/>
    <mergeCell ref="A281:A282"/>
    <mergeCell ref="B281:B282"/>
    <mergeCell ref="A956:K956"/>
    <mergeCell ref="A945:K945"/>
    <mergeCell ref="A946:K946"/>
    <mergeCell ref="A947:K947"/>
    <mergeCell ref="A948:K948"/>
    <mergeCell ref="A949:K949"/>
    <mergeCell ref="A950:K950"/>
    <mergeCell ref="A951:K951"/>
    <mergeCell ref="A952:K952"/>
    <mergeCell ref="A953:K953"/>
    <mergeCell ref="A954:K954"/>
    <mergeCell ref="A955:K955"/>
    <mergeCell ref="A944:K944"/>
    <mergeCell ref="A934:B934"/>
    <mergeCell ref="A936:K936"/>
    <mergeCell ref="A937:K937"/>
    <mergeCell ref="A938:K938"/>
    <mergeCell ref="A939:K939"/>
    <mergeCell ref="A940:K940"/>
    <mergeCell ref="A941:K941"/>
    <mergeCell ref="A942:K942"/>
    <mergeCell ref="A943:K943"/>
    <mergeCell ref="A744:A745"/>
    <mergeCell ref="B744:B745"/>
    <mergeCell ref="C744:C745"/>
    <mergeCell ref="F744:H744"/>
    <mergeCell ref="F8:H8"/>
    <mergeCell ref="F281:H281"/>
    <mergeCell ref="F359:H359"/>
    <mergeCell ref="C466:F466"/>
    <mergeCell ref="C281:C282"/>
    <mergeCell ref="F554:H554"/>
    <mergeCell ref="A645:A646"/>
    <mergeCell ref="B645:B646"/>
    <mergeCell ref="C645:C646"/>
    <mergeCell ref="F645:H645"/>
  </mergeCells>
  <pageMargins left="0" right="0" top="0" bottom="0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 года до 3х лет</vt:lpstr>
      <vt:lpstr>от 3х до 7 лет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2026-07-20T13:22:33Z</dcterms:modified>
</cp:coreProperties>
</file>